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8945" windowHeight="8025" activeTab="1"/>
  </bookViews>
  <sheets>
    <sheet name="АКБ" sheetId="1" r:id="rId1"/>
    <sheet name="Фотомодули" sheetId="4" r:id="rId2"/>
    <sheet name="ИБП (UPS)" sheetId="2" r:id="rId3"/>
    <sheet name="Контроллеры заряда" sheetId="5" r:id="rId4"/>
    <sheet name="Инвертора " sheetId="7" r:id="rId5"/>
  </sheets>
  <calcPr calcId="125725"/>
</workbook>
</file>

<file path=xl/calcChain.xml><?xml version="1.0" encoding="utf-8"?>
<calcChain xmlns="http://schemas.openxmlformats.org/spreadsheetml/2006/main">
  <c r="I54" i="1"/>
  <c r="I53"/>
  <c r="I52"/>
  <c r="I51"/>
  <c r="I50"/>
  <c r="I49"/>
  <c r="I48"/>
  <c r="I47"/>
  <c r="I46"/>
  <c r="I45"/>
  <c r="I44"/>
  <c r="I43"/>
  <c r="I42"/>
  <c r="I41"/>
  <c r="I23"/>
  <c r="I22"/>
  <c r="I21"/>
  <c r="I20"/>
  <c r="I19"/>
  <c r="I18"/>
  <c r="I17"/>
  <c r="I16"/>
  <c r="I15"/>
  <c r="I14"/>
  <c r="I13"/>
  <c r="I12"/>
  <c r="I11"/>
  <c r="I10"/>
  <c r="K15" i="2"/>
  <c r="K14"/>
  <c r="K12"/>
  <c r="L41" i="1"/>
  <c r="L11"/>
  <c r="L12"/>
  <c r="L13"/>
  <c r="L14"/>
  <c r="L15"/>
  <c r="L16"/>
  <c r="L17"/>
  <c r="L18"/>
  <c r="L19"/>
  <c r="L20"/>
  <c r="L21"/>
  <c r="L22"/>
  <c r="L23"/>
  <c r="L10"/>
  <c r="K11"/>
  <c r="K12"/>
  <c r="K13"/>
  <c r="K14"/>
  <c r="K15"/>
  <c r="K16"/>
  <c r="K17"/>
  <c r="K18"/>
  <c r="K19"/>
  <c r="K20"/>
  <c r="K21"/>
  <c r="K22"/>
  <c r="K23"/>
  <c r="K10"/>
  <c r="J11"/>
  <c r="J12"/>
  <c r="J13"/>
  <c r="J14"/>
  <c r="J15"/>
  <c r="J16"/>
  <c r="J17"/>
  <c r="J18"/>
  <c r="J19"/>
  <c r="J20"/>
  <c r="J21"/>
  <c r="J22"/>
  <c r="J23"/>
  <c r="J10"/>
  <c r="L54"/>
  <c r="L53"/>
  <c r="L52"/>
  <c r="L51"/>
  <c r="L50"/>
  <c r="L49"/>
  <c r="L48"/>
  <c r="L47"/>
  <c r="L46"/>
  <c r="L45"/>
  <c r="L44"/>
  <c r="L43"/>
  <c r="L42"/>
  <c r="J54" l="1"/>
  <c r="J52"/>
  <c r="J50"/>
  <c r="J48"/>
  <c r="J46"/>
  <c r="J44"/>
  <c r="J42"/>
  <c r="K54"/>
  <c r="K52"/>
  <c r="K50"/>
  <c r="K48"/>
  <c r="K46"/>
  <c r="K44"/>
  <c r="K42"/>
  <c r="J41"/>
  <c r="J53"/>
  <c r="J51"/>
  <c r="J49"/>
  <c r="J47"/>
  <c r="J45"/>
  <c r="J43"/>
  <c r="K41"/>
  <c r="K53"/>
  <c r="K51"/>
  <c r="K49"/>
  <c r="K47"/>
  <c r="K45"/>
  <c r="K43"/>
</calcChain>
</file>

<file path=xl/sharedStrings.xml><?xml version="1.0" encoding="utf-8"?>
<sst xmlns="http://schemas.openxmlformats.org/spreadsheetml/2006/main" count="610" uniqueCount="268">
  <si>
    <t>ТИП АКБ</t>
  </si>
  <si>
    <t>Напряжение</t>
  </si>
  <si>
    <t>Номинальная мощность</t>
  </si>
  <si>
    <t>Длина</t>
  </si>
  <si>
    <t>Ширина</t>
  </si>
  <si>
    <t>Высота</t>
  </si>
  <si>
    <t xml:space="preserve">Высота 
з выводом </t>
  </si>
  <si>
    <t>Вес</t>
  </si>
  <si>
    <t>Цена, шт</t>
  </si>
  <si>
    <t>10 &gt; шт
- 5%</t>
  </si>
  <si>
    <t>50 &gt; шт
- 10%</t>
  </si>
  <si>
    <t>100 &gt; шт
- 15%</t>
  </si>
  <si>
    <t>(В)</t>
  </si>
  <si>
    <t>(А*час)</t>
  </si>
  <si>
    <t>(мм)</t>
  </si>
  <si>
    <t>(кг)</t>
  </si>
  <si>
    <t>SP 6 - 100</t>
  </si>
  <si>
    <t>SP 6 - 160</t>
  </si>
  <si>
    <t>SP 6 - 180</t>
  </si>
  <si>
    <t>SP 6 - 200</t>
  </si>
  <si>
    <t>SP 12 - 33</t>
  </si>
  <si>
    <t>SP 12 - 40</t>
  </si>
  <si>
    <t>SP 12 - 55</t>
  </si>
  <si>
    <t>SP 12 - 65</t>
  </si>
  <si>
    <t>SP 12 - 75</t>
  </si>
  <si>
    <t>SP 12 - 80</t>
  </si>
  <si>
    <t>SP 12 - 100</t>
  </si>
  <si>
    <t>SP 12 - 120</t>
  </si>
  <si>
    <t>SP 12 - 150</t>
  </si>
  <si>
    <t>SP 12 - 200</t>
  </si>
  <si>
    <t>Примечание:</t>
  </si>
  <si>
    <t>1. Все цены указаны в ЕВРО с учетом 20% НДС. Оплата в национальной валюте по курсу НБУ на день проплаты.</t>
  </si>
  <si>
    <t>3. Продукция сертифицирована в Украине.</t>
  </si>
  <si>
    <t xml:space="preserve">   Герметизированные аккумуляторы AGM VRLA, cерія "SUNLIGHT POWER" (SPb)</t>
  </si>
  <si>
    <t>ЕВРО</t>
  </si>
  <si>
    <t>2. Срок эксплуатации: до 10 лет  ( для буферного режима при Т = 20°С , U = 2,27 В/элемент). Гарантия: 1 год</t>
  </si>
  <si>
    <t xml:space="preserve">   Герметизированные аккумуляторы GEL VRLA, cерія "SUNLIGHT POWER GEL" (SPG)</t>
  </si>
  <si>
    <r>
      <t xml:space="preserve">10 &gt; шт
</t>
    </r>
    <r>
      <rPr>
        <b/>
        <sz val="10"/>
        <color indexed="10"/>
        <rFont val="Arial"/>
        <family val="2"/>
        <charset val="204"/>
      </rPr>
      <t>- 5%</t>
    </r>
  </si>
  <si>
    <r>
      <t xml:space="preserve">50 &gt; шт
</t>
    </r>
    <r>
      <rPr>
        <b/>
        <sz val="10"/>
        <color indexed="10"/>
        <rFont val="Arial"/>
        <family val="2"/>
        <charset val="204"/>
      </rPr>
      <t>- 10%</t>
    </r>
  </si>
  <si>
    <r>
      <t xml:space="preserve">100 &gt; шт
</t>
    </r>
    <r>
      <rPr>
        <b/>
        <sz val="10"/>
        <color indexed="10"/>
        <rFont val="Arial"/>
        <family val="2"/>
        <charset val="204"/>
      </rPr>
      <t>- 15%</t>
    </r>
  </si>
  <si>
    <t>SPG 12 - 18</t>
  </si>
  <si>
    <t>SPG 12 - 26</t>
  </si>
  <si>
    <t>SPG 12 - 33</t>
  </si>
  <si>
    <t>SPG 12 - 44</t>
  </si>
  <si>
    <t>SPG 12 - 55</t>
  </si>
  <si>
    <t>SPG 12 - 70</t>
  </si>
  <si>
    <t>SPG 12 - 80</t>
  </si>
  <si>
    <t>SPG 12 - 100</t>
  </si>
  <si>
    <t>SPG 12 - 110</t>
  </si>
  <si>
    <t>SPG 12 - 120</t>
  </si>
  <si>
    <t>SPG 12 - 135</t>
  </si>
  <si>
    <t>SPG 12 - 150</t>
  </si>
  <si>
    <t>SPG 12 - 200</t>
  </si>
  <si>
    <t>SPG 12 - 230</t>
  </si>
  <si>
    <t>2. Срок эксплуатации: до 12лет  ( для буферного режима при Т = 20°С , U = 2,27 В/элемент). Гарантия: 1 год</t>
  </si>
  <si>
    <t xml:space="preserve">  Фотоэлектрические модули, ПАО “Квазар” (монокристалические)</t>
  </si>
  <si>
    <t>Тип модуля</t>
  </si>
  <si>
    <t>Габаритные размеры, мм</t>
  </si>
  <si>
    <t>Площадь модуля (м2)</t>
  </si>
  <si>
    <t>Номинальная
мощность, Вт
(1000Вт/м²)</t>
  </si>
  <si>
    <t xml:space="preserve">Напряжение холостого 
хода (Uoc, V) </t>
  </si>
  <si>
    <t xml:space="preserve">Напряжение на 
макс.мощности (Umpp, V) </t>
  </si>
  <si>
    <t xml:space="preserve">Ток короткого 
замыкания (Isc, A) </t>
  </si>
  <si>
    <r>
      <t>Ток на макс.
мощности (</t>
    </r>
    <r>
      <rPr>
        <b/>
        <i/>
        <sz val="9"/>
        <color indexed="8"/>
        <rFont val="Arial"/>
        <family val="2"/>
        <charset val="204"/>
      </rPr>
      <t>I</t>
    </r>
    <r>
      <rPr>
        <b/>
        <sz val="9"/>
        <color indexed="8"/>
        <rFont val="Arial"/>
        <family val="2"/>
        <charset val="204"/>
      </rPr>
      <t>mpp, А)</t>
    </r>
  </si>
  <si>
    <t xml:space="preserve">KV-10W </t>
  </si>
  <si>
    <t xml:space="preserve"> 527 x 233 x 34 ±2</t>
  </si>
  <si>
    <t xml:space="preserve">KV-20W </t>
  </si>
  <si>
    <t xml:space="preserve"> 557 x 450 x 34 ±2</t>
  </si>
  <si>
    <t xml:space="preserve">KV-50W </t>
  </si>
  <si>
    <t xml:space="preserve"> 995 x 452 x 34 ±2</t>
  </si>
  <si>
    <t xml:space="preserve">KV-70W </t>
  </si>
  <si>
    <t xml:space="preserve"> 1205 x 533 x 34 ±2  </t>
  </si>
  <si>
    <t xml:space="preserve">KV-100W </t>
  </si>
  <si>
    <t xml:space="preserve"> 1305 x 660 x 34 ±2</t>
  </si>
  <si>
    <t xml:space="preserve">KV-140W </t>
  </si>
  <si>
    <t>1585 х 805 х 34 ±2</t>
  </si>
  <si>
    <t xml:space="preserve">KV-150W </t>
  </si>
  <si>
    <t xml:space="preserve">KV-160W </t>
  </si>
  <si>
    <t xml:space="preserve">KV-165W </t>
  </si>
  <si>
    <t xml:space="preserve">KV-170W </t>
  </si>
  <si>
    <t xml:space="preserve">KV-175W </t>
  </si>
  <si>
    <t xml:space="preserve">KV-180W </t>
  </si>
  <si>
    <r>
      <t xml:space="preserve">1. Все цены указаны </t>
    </r>
    <r>
      <rPr>
        <b/>
        <sz val="9"/>
        <rFont val="Arial"/>
        <family val="2"/>
      </rPr>
      <t>в ЕВРО</t>
    </r>
    <r>
      <rPr>
        <sz val="9"/>
        <rFont val="Arial"/>
        <family val="2"/>
      </rPr>
      <t xml:space="preserve"> с учетом 20% </t>
    </r>
    <r>
      <rPr>
        <b/>
        <sz val="9"/>
        <rFont val="Arial"/>
        <family val="2"/>
      </rPr>
      <t>НДС</t>
    </r>
    <r>
      <rPr>
        <sz val="9"/>
        <rFont val="Arial"/>
        <family val="2"/>
      </rPr>
      <t xml:space="preserve">. Оплата в национальной валюте по курсу </t>
    </r>
    <r>
      <rPr>
        <b/>
        <sz val="9"/>
        <rFont val="Arial"/>
        <family val="2"/>
      </rPr>
      <t xml:space="preserve">НБУ </t>
    </r>
    <r>
      <rPr>
        <sz val="9"/>
        <rFont val="Arial"/>
        <family val="2"/>
      </rPr>
      <t>на день проплаты.</t>
    </r>
  </si>
  <si>
    <t xml:space="preserve">2. Модули  проходят квалификационные испытания в соответствии с Международными стандартами IEC 61215. </t>
  </si>
  <si>
    <t>3. Средний срок службы -  не менее 20 лет. Гарантия: 12 лет на обеспечиваемую мощность &gt;= 90%; 25 лет на обеспечиваемую мощность &gt;= 80%</t>
  </si>
  <si>
    <t>Цена, шт ЕВРО</t>
  </si>
  <si>
    <t xml:space="preserve">  Источники бесперебойного питания Line Interactive, Riello UPS (Италия)</t>
  </si>
  <si>
    <t>Модель</t>
  </si>
  <si>
    <t>Мощность ВА/Вт</t>
  </si>
  <si>
    <t>Входной разъем</t>
  </si>
  <si>
    <t xml:space="preserve">Выходные разъемы </t>
  </si>
  <si>
    <t xml:space="preserve">Размеры ВхШхГ,мм </t>
  </si>
  <si>
    <t>SPRING 1100 T</t>
  </si>
  <si>
    <t>1100/740</t>
  </si>
  <si>
    <t>C14</t>
  </si>
  <si>
    <t>4 x C13</t>
  </si>
  <si>
    <t>110 x 383 x 235</t>
  </si>
  <si>
    <t>SPRING 1500 T</t>
  </si>
  <si>
    <t>1500/1050</t>
  </si>
  <si>
    <t>160 x 425 x 235</t>
  </si>
  <si>
    <t>SPRING 1500 RT</t>
  </si>
  <si>
    <t>8 x C13</t>
  </si>
  <si>
    <t>19" x 585 x 2U</t>
  </si>
  <si>
    <t>SPRING 2000 T</t>
  </si>
  <si>
    <t>2000/1350</t>
  </si>
  <si>
    <t>SPRING 2200 RT</t>
  </si>
  <si>
    <t>2200/1540</t>
  </si>
  <si>
    <t>C20</t>
  </si>
  <si>
    <t>8 x C13, 1 x C19</t>
  </si>
  <si>
    <t>SPRING 3000 RT</t>
  </si>
  <si>
    <t>3000/2100</t>
  </si>
  <si>
    <t>Вес,кг</t>
  </si>
  <si>
    <t>* -  Диапазон входного напряжения без перехода на аккумуляторные батареи</t>
  </si>
  <si>
    <t>230 (160-294)*</t>
  </si>
  <si>
    <t>Входное напряжение, В</t>
  </si>
  <si>
    <t>Форма выходного напряжения</t>
  </si>
  <si>
    <t>Синусоида</t>
  </si>
  <si>
    <t>Выходное напряжение</t>
  </si>
  <si>
    <t>230В</t>
  </si>
  <si>
    <t>КПД</t>
  </si>
  <si>
    <t>2. Возможность "горячей" замены аккумуляторных батарей и запуск от батарей при отсутствии входного напряжения ("холодный" старт)</t>
  </si>
  <si>
    <t>3. Возможность расширение батарей стандартными блоками Battery BOX Да (для 2200RT и 3000RT)</t>
  </si>
  <si>
    <t xml:space="preserve">  Источники бесперебойного питания On-line, Riello UPS (Италия)</t>
  </si>
  <si>
    <t>1. Исполнение Tower (напольное) или универсальное (для монтажа в стойку - модель R и универсального исполнения - модель RT)</t>
  </si>
  <si>
    <t>SPRING 1100 R</t>
  </si>
  <si>
    <t>19" x 460 x 1U</t>
  </si>
  <si>
    <t>4. Электро-магнитная совместимость  - EMC EN 62040-2 (73/23-93/68-89/336), EEC EN 62040-3; Безопасность EN 62040-1</t>
  </si>
  <si>
    <t>Sentinel 6 RACK - 700</t>
  </si>
  <si>
    <t>700/490</t>
  </si>
  <si>
    <t>19" x 390 x 2U</t>
  </si>
  <si>
    <t>Sentinel 6 RACK - 1000</t>
  </si>
  <si>
    <t>1000/700</t>
  </si>
  <si>
    <t>Sentinel 6 RACK - 1500</t>
  </si>
  <si>
    <t>19" x 480 x 2U</t>
  </si>
  <si>
    <t>Sentinel 6 RACK - 2200</t>
  </si>
  <si>
    <t>6 x C13</t>
  </si>
  <si>
    <t>19" x 560 x 3U</t>
  </si>
  <si>
    <t>Sentinel 6 RACK - 3000</t>
  </si>
  <si>
    <t>Sentinel 6 RACK - 1000 Power</t>
  </si>
  <si>
    <t>Sentinel 6 RACK - 2200 Power</t>
  </si>
  <si>
    <t>Sentinel 6 RACK - 3000 Power</t>
  </si>
  <si>
    <t>6 x C13,</t>
  </si>
  <si>
    <t>Sentinel 6 - 700</t>
  </si>
  <si>
    <t>158 x 400 x 231</t>
  </si>
  <si>
    <t>Sentinel 6 - 1000</t>
  </si>
  <si>
    <t>Sentinel 6 - 1500</t>
  </si>
  <si>
    <t>Sentinel 6 - 2000</t>
  </si>
  <si>
    <t>2000/1400</t>
  </si>
  <si>
    <t>192 x 460 x 340</t>
  </si>
  <si>
    <t>Sentinel 6 - 3000</t>
  </si>
  <si>
    <t>6 x C13, 1 x C19</t>
  </si>
  <si>
    <t>Sentinel 6 - 1000 Power</t>
  </si>
  <si>
    <t>Sentinel 6 - 2000 Power</t>
  </si>
  <si>
    <t>Sentinel 6 - 3000 Power</t>
  </si>
  <si>
    <t>230 (160-285)*</t>
  </si>
  <si>
    <t>* -  Диапазон входного напряжения без перехода на аккумуляторные батареи - 160-285В, нижний порог напряжения 110В при нагрузке &lt;60%, 110В при нагрузке от 60 до 80% и 140В при нагрузке &lt; 80%</t>
  </si>
  <si>
    <t>3. Возможность расширение батарей стандартными блоками Battery BOX Да ( для серии POWER 3шт. напряжением 12В емкостью до 120Aч для модели 1000ВА, 8шт. напряжением 12В емкостью до 240Aч для модели 2000ВА и 3000ВА)</t>
  </si>
  <si>
    <t>1. Исполнение Tower (напольное), RACK (для монтажа в стойку ) или универсальностье исполнение XR (может использоваться как напольный вариант, так и для монтажа в стойку)</t>
  </si>
  <si>
    <t>Sentinel XR - 3300</t>
  </si>
  <si>
    <t>3300/2300</t>
  </si>
  <si>
    <t>2 x C13, 1 x C19</t>
  </si>
  <si>
    <t>175x520x455 / 19"x520x4U</t>
  </si>
  <si>
    <t>Sentinel XR - 4000</t>
  </si>
  <si>
    <t>4000/2400</t>
  </si>
  <si>
    <t>Sentinel XR - 5000</t>
  </si>
  <si>
    <t>5000/3500</t>
  </si>
  <si>
    <t>клеммы</t>
  </si>
  <si>
    <t>2 x C13, клеммы</t>
  </si>
  <si>
    <t>175x660x455 / 19"x660x4U</t>
  </si>
  <si>
    <t>Sentinel XR - 6000</t>
  </si>
  <si>
    <t>6000/4200</t>
  </si>
  <si>
    <t>Sentinel XR - 8000</t>
  </si>
  <si>
    <t>8000/6400</t>
  </si>
  <si>
    <t>2 X (175x660x455 / 19"x660x4U)</t>
  </si>
  <si>
    <t>Sentinel XR - 10000</t>
  </si>
  <si>
    <t>10000/8000</t>
  </si>
  <si>
    <t>Sentinel XR - 6500 TM</t>
  </si>
  <si>
    <t>6500/5200</t>
  </si>
  <si>
    <t>Sentinel XR - 8000TM</t>
  </si>
  <si>
    <t>Sentinel XR-10000TM</t>
  </si>
  <si>
    <t xml:space="preserve">220-240В (1ф) </t>
  </si>
  <si>
    <t>220-240В (1ф)/382-418В (3 ф)</t>
  </si>
  <si>
    <t>4. Электро-магнитная совместимость  - EMC EN 62040-2 (73/23-93/68-89/336), EEC EN 62040-3</t>
  </si>
  <si>
    <t>6. Гарантия: 2 года</t>
  </si>
  <si>
    <t>5. EN 62040-1164-285В, нижний порог напряжения 84В при нагрузке &lt;50% для XR3300-6000164-285В, нижний порог напряжения 84В при нагрузке &lt;50% для XR3300-6000</t>
  </si>
  <si>
    <t>12(24)</t>
  </si>
  <si>
    <t xml:space="preserve">  Солнечные контроллеры заряда, Steca (Германия)</t>
  </si>
  <si>
    <t>Тип</t>
  </si>
  <si>
    <t>187 x 96 x 44</t>
  </si>
  <si>
    <t>PR 0505</t>
  </si>
  <si>
    <t>PR 1010</t>
  </si>
  <si>
    <t>PWM</t>
  </si>
  <si>
    <t>PR 1515</t>
  </si>
  <si>
    <t>PR 2020</t>
  </si>
  <si>
    <t>PR 3030</t>
  </si>
  <si>
    <t>122 x 147 x 55</t>
  </si>
  <si>
    <t>PR 2020-IP</t>
  </si>
  <si>
    <t>IP 65</t>
  </si>
  <si>
    <t>146 x 90 x 33</t>
  </si>
  <si>
    <t>IP 32</t>
  </si>
  <si>
    <t>Tarom 235-35</t>
  </si>
  <si>
    <t>187 x 128 x 49</t>
  </si>
  <si>
    <t>Tarom 245-45</t>
  </si>
  <si>
    <t>Tarom 440-40</t>
  </si>
  <si>
    <t>Напряжение,  В</t>
  </si>
  <si>
    <t>Максимальный входной ток, А</t>
  </si>
  <si>
    <t>Максимальный ток нагрузки, А</t>
  </si>
  <si>
    <t xml:space="preserve">Степень защиты </t>
  </si>
  <si>
    <t>Вес, г</t>
  </si>
  <si>
    <t>Solsum 6.6F</t>
  </si>
  <si>
    <t>Solsum 8.8F</t>
  </si>
  <si>
    <t>Solsum 10.10F</t>
  </si>
  <si>
    <t>145 x 100 x 30</t>
  </si>
  <si>
    <t>Solarix MPPT</t>
  </si>
  <si>
    <t>187 x 153 x 68</t>
  </si>
  <si>
    <t>MPPT</t>
  </si>
  <si>
    <t>2. Соответствует с Европейскими Стандартами (CE), производится по утверждению ISO 9001 и ISO 14001</t>
  </si>
  <si>
    <t xml:space="preserve">3. Средний срок службы -  не менее 10 лет. Гарантия: 1 год </t>
  </si>
  <si>
    <t>C-40</t>
  </si>
  <si>
    <t>C-60</t>
  </si>
  <si>
    <t>XW MPPT</t>
  </si>
  <si>
    <t>12, 24, 48</t>
  </si>
  <si>
    <t>12, 24, 36, 48, 60</t>
  </si>
  <si>
    <t>12, 24</t>
  </si>
  <si>
    <t>368x146x138</t>
  </si>
  <si>
    <t>254x63,5x127</t>
  </si>
  <si>
    <t>2. Соответствует с Европейскими Стандартами (CE), UL Listed to UL 1741 - 1999 and to CSA 22.2 No. 107.1-95 Standards</t>
  </si>
  <si>
    <t xml:space="preserve">3. Средний срок службы -  не менее 10 лет. Гарантия: 2 года </t>
  </si>
  <si>
    <t xml:space="preserve">  Инверторы (off-greed), Xantrex (Канада)</t>
  </si>
  <si>
    <t xml:space="preserve">  Солнечные контроллеры заряда, Xantrex (Канада)</t>
  </si>
  <si>
    <t>TR 1524 E</t>
  </si>
  <si>
    <t>TR 2424 E</t>
  </si>
  <si>
    <t>SW 3024 E</t>
  </si>
  <si>
    <t>XW 4024 E</t>
  </si>
  <si>
    <t>XW 4548 E</t>
  </si>
  <si>
    <t>XW 6048 E</t>
  </si>
  <si>
    <t>Выходная мощность, ВА</t>
  </si>
  <si>
    <t xml:space="preserve">Форма исходного сигнала </t>
  </si>
  <si>
    <t xml:space="preserve">Размеры ВхДхШ,мм </t>
  </si>
  <si>
    <t>184 х 546 х 216</t>
  </si>
  <si>
    <t>Модиф. синусоида</t>
  </si>
  <si>
    <t>Максимальный КПД</t>
  </si>
  <si>
    <t>Вес, кг</t>
  </si>
  <si>
    <t xml:space="preserve">&gt;92% </t>
  </si>
  <si>
    <t xml:space="preserve">&gt;94% </t>
  </si>
  <si>
    <t>Пиковоя мощность, ВА</t>
  </si>
  <si>
    <t>Ток зарядного устройства, А</t>
  </si>
  <si>
    <t xml:space="preserve">Модель </t>
  </si>
  <si>
    <t>Чистая синусоида</t>
  </si>
  <si>
    <t>380 х 570 х 230</t>
  </si>
  <si>
    <t>711 х 565 х 267</t>
  </si>
  <si>
    <t xml:space="preserve">&gt;95,6% </t>
  </si>
  <si>
    <t xml:space="preserve">&gt;95,4% </t>
  </si>
  <si>
    <r>
      <t>CPS 1000E</t>
    </r>
    <r>
      <rPr>
        <sz val="11"/>
        <color rgb="FF2C2C2C"/>
        <rFont val="Tahoma"/>
        <family val="2"/>
        <charset val="204"/>
      </rPr>
      <t xml:space="preserve"> </t>
    </r>
  </si>
  <si>
    <t xml:space="preserve">  Источник бесперебойного питания (off-greed), «CyberPower» (США)</t>
  </si>
  <si>
    <t>220V + / — 5%</t>
  </si>
  <si>
    <t>Выходное напряжение, В</t>
  </si>
  <si>
    <t>153х208х241</t>
  </si>
  <si>
    <t>220 / 230 / 240</t>
  </si>
  <si>
    <t>CPS3500PRO</t>
  </si>
  <si>
    <t>330х260х440</t>
  </si>
  <si>
    <t>CPS5000PRO</t>
  </si>
  <si>
    <t>3000/2400</t>
  </si>
  <si>
    <t>PRS 1515</t>
  </si>
  <si>
    <t>PRS 2020</t>
  </si>
  <si>
    <t>PRS 3030</t>
  </si>
  <si>
    <t xml:space="preserve">KV-185W </t>
  </si>
  <si>
    <t>Цены действительны до : 31.01.2012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</si>
</sst>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b/>
      <sz val="9"/>
      <name val="Arial"/>
      <family val="2"/>
      <charset val="204"/>
    </font>
    <font>
      <b/>
      <sz val="9"/>
      <color indexed="8"/>
      <name val="Arial"/>
      <family val="2"/>
      <charset val="204"/>
    </font>
    <font>
      <b/>
      <i/>
      <sz val="9"/>
      <color indexed="8"/>
      <name val="Arial"/>
      <family val="2"/>
      <charset val="204"/>
    </font>
    <font>
      <b/>
      <i/>
      <sz val="9"/>
      <name val="Arial"/>
      <family val="2"/>
      <charset val="204"/>
    </font>
    <font>
      <b/>
      <sz val="11"/>
      <color rgb="FFFF0000"/>
      <name val="Calibri"/>
      <family val="2"/>
      <charset val="204"/>
      <scheme val="minor"/>
    </font>
    <font>
      <sz val="9"/>
      <name val="Arial"/>
      <family val="2"/>
    </font>
    <font>
      <b/>
      <sz val="9"/>
      <name val="Arial"/>
      <family val="2"/>
    </font>
    <font>
      <b/>
      <sz val="10"/>
      <color indexed="10"/>
      <name val="Arial"/>
      <family val="2"/>
      <charset val="204"/>
    </font>
    <font>
      <b/>
      <sz val="9"/>
      <color indexed="18"/>
      <name val="Arial"/>
      <family val="2"/>
    </font>
    <font>
      <sz val="11"/>
      <color rgb="FF2C2C2C"/>
      <name val="Tahoma"/>
      <family val="2"/>
      <charset val="204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3FB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 style="double">
        <color rgb="FFFF3101"/>
      </left>
      <right/>
      <top style="double">
        <color rgb="FFFF3101"/>
      </top>
      <bottom style="double">
        <color rgb="FFFF3101"/>
      </bottom>
      <diagonal/>
    </border>
    <border>
      <left/>
      <right/>
      <top style="double">
        <color rgb="FFFF3101"/>
      </top>
      <bottom style="double">
        <color rgb="FFFF310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rgb="FFFF3101"/>
      </right>
      <top style="double">
        <color rgb="FFFF3101"/>
      </top>
      <bottom style="double">
        <color rgb="FFFF31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double">
        <color rgb="FFFF3101"/>
      </top>
      <bottom/>
      <diagonal/>
    </border>
  </borders>
  <cellStyleXfs count="5">
    <xf numFmtId="0" fontId="0" fillId="0" borderId="0"/>
    <xf numFmtId="0" fontId="2" fillId="0" borderId="0"/>
    <xf numFmtId="0" fontId="2" fillId="0" borderId="0"/>
    <xf numFmtId="0" fontId="2" fillId="0" borderId="0"/>
    <xf numFmtId="0" fontId="14" fillId="0" borderId="0"/>
  </cellStyleXfs>
  <cellXfs count="59">
    <xf numFmtId="0" fontId="0" fillId="0" borderId="0" xfId="0"/>
    <xf numFmtId="0" fontId="3" fillId="0" borderId="1" xfId="1" applyFont="1" applyFill="1" applyBorder="1" applyAlignment="1">
      <alignment vertical="center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Alignment="1"/>
    <xf numFmtId="0" fontId="5" fillId="2" borderId="5" xfId="2" applyFont="1" applyFill="1" applyBorder="1" applyAlignment="1">
      <alignment horizontal="center" vertical="center" wrapText="1"/>
    </xf>
    <xf numFmtId="0" fontId="4" fillId="2" borderId="5" xfId="2" applyFont="1" applyFill="1" applyBorder="1" applyAlignment="1">
      <alignment horizontal="center" vertical="center" wrapText="1"/>
    </xf>
    <xf numFmtId="0" fontId="6" fillId="2" borderId="6" xfId="2" applyFont="1" applyFill="1" applyBorder="1" applyAlignment="1">
      <alignment horizontal="center" vertical="center" wrapText="1"/>
    </xf>
    <xf numFmtId="0" fontId="7" fillId="2" borderId="6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6" xfId="2" applyFont="1" applyFill="1" applyBorder="1" applyAlignment="1">
      <alignment horizontal="center" vertical="center" wrapText="1"/>
    </xf>
    <xf numFmtId="0" fontId="9" fillId="3" borderId="3" xfId="1" applyFont="1" applyFill="1" applyBorder="1" applyAlignment="1" applyProtection="1">
      <alignment horizontal="center"/>
    </xf>
    <xf numFmtId="0" fontId="10" fillId="4" borderId="3" xfId="1" applyFont="1" applyFill="1" applyBorder="1" applyAlignment="1" applyProtection="1">
      <alignment horizontal="left" vertical="center"/>
    </xf>
    <xf numFmtId="0" fontId="3" fillId="0" borderId="2" xfId="1" applyFont="1" applyFill="1" applyBorder="1" applyAlignment="1">
      <alignment vertical="center"/>
    </xf>
    <xf numFmtId="0" fontId="3" fillId="0" borderId="4" xfId="1" applyFont="1" applyFill="1" applyBorder="1" applyAlignment="1">
      <alignment vertical="center"/>
    </xf>
    <xf numFmtId="0" fontId="9" fillId="3" borderId="3" xfId="1" applyFont="1" applyFill="1" applyBorder="1" applyAlignment="1">
      <alignment horizontal="center"/>
    </xf>
    <xf numFmtId="2" fontId="9" fillId="3" borderId="3" xfId="1" applyNumberFormat="1" applyFont="1" applyFill="1" applyBorder="1" applyAlignment="1" applyProtection="1">
      <alignment horizontal="center"/>
    </xf>
    <xf numFmtId="4" fontId="10" fillId="3" borderId="3" xfId="2" applyNumberFormat="1" applyFont="1" applyFill="1" applyBorder="1" applyAlignment="1">
      <alignment horizontal="right" vertical="center" indent="2"/>
    </xf>
    <xf numFmtId="1" fontId="9" fillId="3" borderId="3" xfId="1" applyNumberFormat="1" applyFont="1" applyFill="1" applyBorder="1" applyAlignment="1" applyProtection="1">
      <alignment horizontal="center"/>
    </xf>
    <xf numFmtId="2" fontId="0" fillId="0" borderId="0" xfId="0" applyNumberFormat="1"/>
    <xf numFmtId="4" fontId="12" fillId="3" borderId="3" xfId="2" applyNumberFormat="1" applyFont="1" applyFill="1" applyBorder="1" applyAlignment="1">
      <alignment horizontal="center" vertical="center"/>
    </xf>
    <xf numFmtId="4" fontId="10" fillId="3" borderId="3" xfId="2" applyNumberFormat="1" applyFont="1" applyFill="1" applyBorder="1" applyAlignment="1">
      <alignment horizontal="center" vertical="center"/>
    </xf>
    <xf numFmtId="0" fontId="4" fillId="3" borderId="3" xfId="1" applyFont="1" applyFill="1" applyBorder="1" applyAlignment="1" applyProtection="1">
      <alignment horizontal="center"/>
    </xf>
    <xf numFmtId="0" fontId="5" fillId="2" borderId="8" xfId="2" applyFont="1" applyFill="1" applyBorder="1" applyAlignment="1">
      <alignment horizontal="center" vertical="center" wrapText="1"/>
    </xf>
    <xf numFmtId="2" fontId="9" fillId="3" borderId="3" xfId="1" applyNumberFormat="1" applyFont="1" applyFill="1" applyBorder="1" applyAlignment="1">
      <alignment horizontal="center"/>
    </xf>
    <xf numFmtId="0" fontId="1" fillId="0" borderId="0" xfId="0" applyFont="1"/>
    <xf numFmtId="0" fontId="5" fillId="2" borderId="3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0" fillId="0" borderId="0" xfId="0" applyAlignment="1"/>
    <xf numFmtId="9" fontId="9" fillId="3" borderId="3" xfId="1" applyNumberFormat="1" applyFont="1" applyFill="1" applyBorder="1" applyAlignment="1" applyProtection="1">
      <alignment horizontal="center"/>
    </xf>
    <xf numFmtId="0" fontId="0" fillId="0" borderId="0" xfId="0" applyAlignment="1">
      <alignment horizontal="left" vertical="center"/>
    </xf>
    <xf numFmtId="0" fontId="9" fillId="3" borderId="3" xfId="1" applyFont="1" applyFill="1" applyBorder="1" applyAlignment="1" applyProtection="1">
      <alignment horizontal="center" wrapText="1"/>
    </xf>
    <xf numFmtId="2" fontId="9" fillId="3" borderId="3" xfId="1" applyNumberFormat="1" applyFont="1" applyFill="1" applyBorder="1" applyAlignment="1">
      <alignment horizontal="center" wrapText="1"/>
    </xf>
    <xf numFmtId="0" fontId="0" fillId="0" borderId="0" xfId="0" applyAlignment="1">
      <alignment horizontal="left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0" fillId="0" borderId="0" xfId="0" applyAlignment="1"/>
    <xf numFmtId="0" fontId="9" fillId="3" borderId="3" xfId="1" applyNumberFormat="1" applyFont="1" applyFill="1" applyBorder="1" applyAlignment="1" applyProtection="1">
      <alignment horizontal="center"/>
    </xf>
    <xf numFmtId="0" fontId="3" fillId="0" borderId="2" xfId="1" applyFont="1" applyFill="1" applyBorder="1" applyAlignment="1">
      <alignment vertical="center"/>
    </xf>
    <xf numFmtId="0" fontId="9" fillId="3" borderId="3" xfId="1" applyFont="1" applyFill="1" applyBorder="1" applyAlignment="1" applyProtection="1">
      <alignment horizontal="center" vertical="center" wrapText="1"/>
    </xf>
    <xf numFmtId="4" fontId="10" fillId="5" borderId="3" xfId="4" applyNumberFormat="1" applyFont="1" applyFill="1" applyBorder="1" applyAlignment="1">
      <alignment horizontal="center" vertical="center"/>
    </xf>
    <xf numFmtId="4" fontId="10" fillId="5" borderId="3" xfId="2" applyNumberFormat="1" applyFont="1" applyFill="1" applyBorder="1" applyAlignment="1">
      <alignment horizontal="center" vertical="center"/>
    </xf>
    <xf numFmtId="0" fontId="8" fillId="0" borderId="7" xfId="0" applyFont="1" applyBorder="1" applyAlignment="1">
      <alignment horizontal="right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6" xfId="2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/>
    <xf numFmtId="0" fontId="8" fillId="0" borderId="7" xfId="0" applyFont="1" applyBorder="1" applyAlignment="1">
      <alignment horizontal="right" vertical="center"/>
    </xf>
    <xf numFmtId="0" fontId="0" fillId="0" borderId="0" xfId="0" applyAlignment="1">
      <alignment horizontal="left" wrapText="1"/>
    </xf>
    <xf numFmtId="0" fontId="8" fillId="0" borderId="0" xfId="0" applyFont="1" applyBorder="1" applyAlignment="1">
      <alignment horizontal="right" vertical="center"/>
    </xf>
    <xf numFmtId="0" fontId="3" fillId="0" borderId="2" xfId="1" applyFont="1" applyFill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</cellXfs>
  <cellStyles count="5">
    <cellStyle name="Normal 2" xfId="3"/>
    <cellStyle name="Normal_Sheet1" xfId="4"/>
    <cellStyle name="Normal_Sheet1 2 2" xfId="2"/>
    <cellStyle name="Обычный" xfId="0" builtinId="0"/>
    <cellStyle name="Обычный_OPZS+SP+SVT+STB_UKRAINE_DDP_ALL-RANGE_PL-2006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gif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jpe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179292</xdr:colOff>
      <xdr:row>6</xdr:row>
      <xdr:rowOff>80123</xdr:rowOff>
    </xdr:from>
    <xdr:to>
      <xdr:col>11</xdr:col>
      <xdr:colOff>479244</xdr:colOff>
      <xdr:row>6</xdr:row>
      <xdr:rowOff>342900</xdr:rowOff>
    </xdr:to>
    <xdr:pic>
      <xdr:nvPicPr>
        <xdr:cNvPr id="2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99217" y="1756523"/>
          <a:ext cx="1531285" cy="262777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8281</xdr:colOff>
      <xdr:row>1</xdr:row>
      <xdr:rowOff>8285</xdr:rowOff>
    </xdr:from>
    <xdr:to>
      <xdr:col>12</xdr:col>
      <xdr:colOff>1360</xdr:colOff>
      <xdr:row>5</xdr:row>
      <xdr:rowOff>422902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1" y="198785"/>
          <a:ext cx="8673075" cy="139433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179292</xdr:colOff>
      <xdr:row>37</xdr:row>
      <xdr:rowOff>80123</xdr:rowOff>
    </xdr:from>
    <xdr:to>
      <xdr:col>11</xdr:col>
      <xdr:colOff>479244</xdr:colOff>
      <xdr:row>37</xdr:row>
      <xdr:rowOff>342900</xdr:rowOff>
    </xdr:to>
    <xdr:pic>
      <xdr:nvPicPr>
        <xdr:cNvPr id="8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75367" y="1642223"/>
          <a:ext cx="1531285" cy="262777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29</xdr:row>
      <xdr:rowOff>12326</xdr:rowOff>
    </xdr:from>
    <xdr:to>
      <xdr:col>12</xdr:col>
      <xdr:colOff>1360</xdr:colOff>
      <xdr:row>36</xdr:row>
      <xdr:rowOff>79561</xdr:rowOff>
    </xdr:to>
    <xdr:pic>
      <xdr:nvPicPr>
        <xdr:cNvPr id="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6508376"/>
          <a:ext cx="8669110" cy="140073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25212</xdr:colOff>
      <xdr:row>6</xdr:row>
      <xdr:rowOff>11206</xdr:rowOff>
    </xdr:from>
    <xdr:to>
      <xdr:col>10</xdr:col>
      <xdr:colOff>627529</xdr:colOff>
      <xdr:row>6</xdr:row>
      <xdr:rowOff>392205</xdr:rowOff>
    </xdr:to>
    <xdr:pic>
      <xdr:nvPicPr>
        <xdr:cNvPr id="3073" name="Picture 1" descr="kvazar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815977" y="1792941"/>
          <a:ext cx="1823758" cy="380999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8281</xdr:colOff>
      <xdr:row>1</xdr:row>
      <xdr:rowOff>8285</xdr:rowOff>
    </xdr:from>
    <xdr:to>
      <xdr:col>11</xdr:col>
      <xdr:colOff>11206</xdr:colOff>
      <xdr:row>5</xdr:row>
      <xdr:rowOff>422902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1" y="198785"/>
          <a:ext cx="8665072" cy="140073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8279</xdr:colOff>
      <xdr:row>1</xdr:row>
      <xdr:rowOff>8285</xdr:rowOff>
    </xdr:from>
    <xdr:to>
      <xdr:col>10</xdr:col>
      <xdr:colOff>605116</xdr:colOff>
      <xdr:row>5</xdr:row>
      <xdr:rowOff>422902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279" y="198785"/>
          <a:ext cx="9202955" cy="140073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8</xdr:col>
      <xdr:colOff>38100</xdr:colOff>
      <xdr:row>6</xdr:row>
      <xdr:rowOff>66675</xdr:rowOff>
    </xdr:from>
    <xdr:to>
      <xdr:col>10</xdr:col>
      <xdr:colOff>552449</xdr:colOff>
      <xdr:row>6</xdr:row>
      <xdr:rowOff>335616</xdr:rowOff>
    </xdr:to>
    <xdr:pic>
      <xdr:nvPicPr>
        <xdr:cNvPr id="4" name="Рисунок 3" descr="C:\Documents and Settings\Admin\Мои документы\xfgkdfykjfxkdghky.jpg"/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657975" y="1847850"/>
          <a:ext cx="1809750" cy="2689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38100</xdr:colOff>
      <xdr:row>35</xdr:row>
      <xdr:rowOff>66675</xdr:rowOff>
    </xdr:from>
    <xdr:to>
      <xdr:col>10</xdr:col>
      <xdr:colOff>552449</xdr:colOff>
      <xdr:row>35</xdr:row>
      <xdr:rowOff>335616</xdr:rowOff>
    </xdr:to>
    <xdr:pic>
      <xdr:nvPicPr>
        <xdr:cNvPr id="6" name="Рисунок 5" descr="C:\Documents and Settings\Admin\Мои документы\xfgkdfykjfxkdghky.jpg"/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829425" y="1847850"/>
          <a:ext cx="1809750" cy="2689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27</xdr:row>
      <xdr:rowOff>0</xdr:rowOff>
    </xdr:from>
    <xdr:to>
      <xdr:col>10</xdr:col>
      <xdr:colOff>605116</xdr:colOff>
      <xdr:row>34</xdr:row>
      <xdr:rowOff>67235</xdr:rowOff>
    </xdr:to>
    <xdr:pic>
      <xdr:nvPicPr>
        <xdr:cNvPr id="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6488206"/>
          <a:ext cx="9211234" cy="140073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8281</xdr:colOff>
      <xdr:row>1</xdr:row>
      <xdr:rowOff>8285</xdr:rowOff>
    </xdr:from>
    <xdr:to>
      <xdr:col>9</xdr:col>
      <xdr:colOff>33618</xdr:colOff>
      <xdr:row>5</xdr:row>
      <xdr:rowOff>408686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281" y="198785"/>
          <a:ext cx="8743513" cy="13865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7</xdr:col>
      <xdr:colOff>44823</xdr:colOff>
      <xdr:row>6</xdr:row>
      <xdr:rowOff>56029</xdr:rowOff>
    </xdr:from>
    <xdr:to>
      <xdr:col>8</xdr:col>
      <xdr:colOff>1008527</xdr:colOff>
      <xdr:row>6</xdr:row>
      <xdr:rowOff>369794</xdr:rowOff>
    </xdr:to>
    <xdr:pic>
      <xdr:nvPicPr>
        <xdr:cNvPr id="4" name="Рисунок 3" descr="C:\Documents and Settings\Admin\Мои документы\Steca.gif"/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454588" y="1837764"/>
          <a:ext cx="1692087" cy="313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8281</xdr:colOff>
      <xdr:row>30</xdr:row>
      <xdr:rowOff>8286</xdr:rowOff>
    </xdr:from>
    <xdr:to>
      <xdr:col>9</xdr:col>
      <xdr:colOff>22412</xdr:colOff>
      <xdr:row>34</xdr:row>
      <xdr:rowOff>406911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281" y="6395639"/>
          <a:ext cx="8732307" cy="138474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7</xdr:col>
      <xdr:colOff>56030</xdr:colOff>
      <xdr:row>35</xdr:row>
      <xdr:rowOff>56029</xdr:rowOff>
    </xdr:from>
    <xdr:to>
      <xdr:col>8</xdr:col>
      <xdr:colOff>998442</xdr:colOff>
      <xdr:row>35</xdr:row>
      <xdr:rowOff>381000</xdr:rowOff>
    </xdr:to>
    <xdr:pic>
      <xdr:nvPicPr>
        <xdr:cNvPr id="7" name="Picture 4" descr="XANTREX_logo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082118" y="8225117"/>
          <a:ext cx="1670795" cy="3249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8281</xdr:colOff>
      <xdr:row>1</xdr:row>
      <xdr:rowOff>8286</xdr:rowOff>
    </xdr:from>
    <xdr:to>
      <xdr:col>10</xdr:col>
      <xdr:colOff>11206</xdr:colOff>
      <xdr:row>5</xdr:row>
      <xdr:rowOff>417572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281" y="198786"/>
          <a:ext cx="8799543" cy="139540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7</xdr:col>
      <xdr:colOff>56030</xdr:colOff>
      <xdr:row>6</xdr:row>
      <xdr:rowOff>44823</xdr:rowOff>
    </xdr:from>
    <xdr:to>
      <xdr:col>9</xdr:col>
      <xdr:colOff>718297</xdr:colOff>
      <xdr:row>6</xdr:row>
      <xdr:rowOff>369794</xdr:rowOff>
    </xdr:to>
    <xdr:pic>
      <xdr:nvPicPr>
        <xdr:cNvPr id="5" name="Picture 4" descr="XANTREX_logo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432177" y="1826558"/>
          <a:ext cx="2320738" cy="3249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8281</xdr:colOff>
      <xdr:row>22</xdr:row>
      <xdr:rowOff>8286</xdr:rowOff>
    </xdr:from>
    <xdr:to>
      <xdr:col>10</xdr:col>
      <xdr:colOff>11206</xdr:colOff>
      <xdr:row>26</xdr:row>
      <xdr:rowOff>417572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281" y="198786"/>
          <a:ext cx="8799543" cy="139540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7</xdr:col>
      <xdr:colOff>67236</xdr:colOff>
      <xdr:row>27</xdr:row>
      <xdr:rowOff>56029</xdr:rowOff>
    </xdr:from>
    <xdr:to>
      <xdr:col>9</xdr:col>
      <xdr:colOff>705970</xdr:colOff>
      <xdr:row>27</xdr:row>
      <xdr:rowOff>369794</xdr:rowOff>
    </xdr:to>
    <xdr:pic>
      <xdr:nvPicPr>
        <xdr:cNvPr id="8" name="Рисунок 7"/>
        <xdr:cNvPicPr/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443383" y="8101853"/>
          <a:ext cx="2297205" cy="313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</sheetPr>
  <dimension ref="A5:P59"/>
  <sheetViews>
    <sheetView showGridLines="0" topLeftCell="A13" zoomScale="85" zoomScaleNormal="85" workbookViewId="0">
      <selection activeCell="H25" sqref="H25:L25"/>
    </sheetView>
  </sheetViews>
  <sheetFormatPr defaultRowHeight="15"/>
  <cols>
    <col min="1" max="1" width="15.85546875" customWidth="1"/>
    <col min="2" max="2" width="12.85546875" customWidth="1"/>
    <col min="3" max="3" width="13" customWidth="1"/>
    <col min="4" max="4" width="9.140625" customWidth="1"/>
    <col min="7" max="7" width="11.28515625" customWidth="1"/>
    <col min="8" max="8" width="9.140625" customWidth="1"/>
    <col min="9" max="9" width="12.5703125" customWidth="1"/>
    <col min="10" max="10" width="8.85546875" customWidth="1"/>
    <col min="11" max="11" width="9.42578125" customWidth="1"/>
    <col min="12" max="12" width="9.5703125" customWidth="1"/>
    <col min="16" max="16" width="9.28515625" bestFit="1" customWidth="1"/>
  </cols>
  <sheetData>
    <row r="5" spans="1:12" ht="32.25" customHeight="1">
      <c r="A5" s="2"/>
      <c r="B5" s="3"/>
      <c r="C5" s="3"/>
      <c r="D5" s="3"/>
      <c r="E5" s="3"/>
      <c r="F5" s="3"/>
      <c r="G5" s="3"/>
      <c r="H5" s="3"/>
      <c r="I5" s="3"/>
      <c r="J5" s="4"/>
      <c r="K5" s="4"/>
      <c r="L5" s="3"/>
    </row>
    <row r="6" spans="1:12" ht="48" customHeight="1" thickBot="1">
      <c r="A6" s="2"/>
      <c r="B6" s="3"/>
      <c r="C6" s="3"/>
      <c r="D6" s="3"/>
      <c r="E6" s="3"/>
      <c r="F6" s="3"/>
      <c r="G6" s="3"/>
      <c r="H6" s="3"/>
      <c r="I6" s="3"/>
      <c r="J6" s="4"/>
      <c r="K6" s="4"/>
    </row>
    <row r="7" spans="1:12" ht="33" customHeight="1" thickTop="1" thickBot="1">
      <c r="A7" s="1" t="s">
        <v>33</v>
      </c>
      <c r="B7" s="15"/>
      <c r="C7" s="15"/>
      <c r="D7" s="15"/>
      <c r="E7" s="15"/>
      <c r="F7" s="15"/>
      <c r="G7" s="15"/>
      <c r="H7" s="15"/>
      <c r="I7" s="16"/>
      <c r="J7" s="48"/>
      <c r="K7" s="49"/>
      <c r="L7" s="50"/>
    </row>
    <row r="8" spans="1:12" ht="23.25" customHeight="1" thickTop="1">
      <c r="A8" s="45" t="s">
        <v>0</v>
      </c>
      <c r="B8" s="6" t="s">
        <v>1</v>
      </c>
      <c r="C8" s="6" t="s">
        <v>2</v>
      </c>
      <c r="D8" s="6" t="s">
        <v>3</v>
      </c>
      <c r="E8" s="6" t="s">
        <v>4</v>
      </c>
      <c r="F8" s="6" t="s">
        <v>5</v>
      </c>
      <c r="G8" s="6" t="s">
        <v>6</v>
      </c>
      <c r="H8" s="7" t="s">
        <v>7</v>
      </c>
      <c r="I8" s="6" t="s">
        <v>8</v>
      </c>
      <c r="J8" s="46" t="s">
        <v>9</v>
      </c>
      <c r="K8" s="46" t="s">
        <v>10</v>
      </c>
      <c r="L8" s="46" t="s">
        <v>11</v>
      </c>
    </row>
    <row r="9" spans="1:12">
      <c r="A9" s="45"/>
      <c r="B9" s="8" t="s">
        <v>12</v>
      </c>
      <c r="C9" s="8" t="s">
        <v>13</v>
      </c>
      <c r="D9" s="8" t="s">
        <v>14</v>
      </c>
      <c r="E9" s="8" t="s">
        <v>14</v>
      </c>
      <c r="F9" s="8" t="s">
        <v>14</v>
      </c>
      <c r="G9" s="8" t="s">
        <v>14</v>
      </c>
      <c r="H9" s="9" t="s">
        <v>15</v>
      </c>
      <c r="I9" s="12" t="s">
        <v>34</v>
      </c>
      <c r="J9" s="47"/>
      <c r="K9" s="47"/>
      <c r="L9" s="47"/>
    </row>
    <row r="10" spans="1:12">
      <c r="A10" s="14" t="s">
        <v>16</v>
      </c>
      <c r="B10" s="13">
        <v>6</v>
      </c>
      <c r="C10" s="13">
        <v>100</v>
      </c>
      <c r="D10" s="13">
        <v>193</v>
      </c>
      <c r="E10" s="13">
        <v>168</v>
      </c>
      <c r="F10" s="13">
        <v>205</v>
      </c>
      <c r="G10" s="13">
        <v>208</v>
      </c>
      <c r="H10" s="13">
        <v>16</v>
      </c>
      <c r="I10" s="42">
        <f>ROUND(131.61,1)*1.03</f>
        <v>135.548</v>
      </c>
      <c r="J10" s="24">
        <f>I10*95/100</f>
        <v>128.7706</v>
      </c>
      <c r="K10" s="24">
        <f>I10*90/100</f>
        <v>121.9932</v>
      </c>
      <c r="L10" s="24">
        <f>I10*85/100</f>
        <v>115.2158</v>
      </c>
    </row>
    <row r="11" spans="1:12">
      <c r="A11" s="14" t="s">
        <v>17</v>
      </c>
      <c r="B11" s="13">
        <v>6</v>
      </c>
      <c r="C11" s="13">
        <v>158</v>
      </c>
      <c r="D11" s="13">
        <v>298</v>
      </c>
      <c r="E11" s="13">
        <v>171</v>
      </c>
      <c r="F11" s="13">
        <v>226</v>
      </c>
      <c r="G11" s="13">
        <v>229</v>
      </c>
      <c r="H11" s="13">
        <v>26</v>
      </c>
      <c r="I11" s="42">
        <f>ROUND(174.69,1)*1.03</f>
        <v>179.941</v>
      </c>
      <c r="J11" s="24">
        <f t="shared" ref="J11:J23" si="0">I11*95/100</f>
        <v>170.94395</v>
      </c>
      <c r="K11" s="24">
        <f t="shared" ref="K11:K23" si="1">I11*90/100</f>
        <v>161.9469</v>
      </c>
      <c r="L11" s="24">
        <f t="shared" ref="L11:L23" si="2">I11*85/100</f>
        <v>152.94985</v>
      </c>
    </row>
    <row r="12" spans="1:12">
      <c r="A12" s="14" t="s">
        <v>18</v>
      </c>
      <c r="B12" s="13">
        <v>6</v>
      </c>
      <c r="C12" s="13">
        <v>177</v>
      </c>
      <c r="D12" s="13">
        <v>260</v>
      </c>
      <c r="E12" s="13">
        <v>180</v>
      </c>
      <c r="F12" s="13">
        <v>247</v>
      </c>
      <c r="G12" s="13">
        <v>250</v>
      </c>
      <c r="H12" s="13">
        <v>30</v>
      </c>
      <c r="I12" s="42">
        <f>ROUND(216.2,1)*1.03</f>
        <v>222.68600000000001</v>
      </c>
      <c r="J12" s="24">
        <f t="shared" si="0"/>
        <v>211.55170000000001</v>
      </c>
      <c r="K12" s="24">
        <f t="shared" si="1"/>
        <v>200.41740000000001</v>
      </c>
      <c r="L12" s="24">
        <f t="shared" si="2"/>
        <v>189.28310000000002</v>
      </c>
    </row>
    <row r="13" spans="1:12">
      <c r="A13" s="14" t="s">
        <v>19</v>
      </c>
      <c r="B13" s="13">
        <v>6</v>
      </c>
      <c r="C13" s="13">
        <v>182</v>
      </c>
      <c r="D13" s="13">
        <v>318</v>
      </c>
      <c r="E13" s="13">
        <v>178</v>
      </c>
      <c r="F13" s="13">
        <v>225</v>
      </c>
      <c r="G13" s="13">
        <v>228</v>
      </c>
      <c r="H13" s="13">
        <v>31</v>
      </c>
      <c r="I13" s="42">
        <f>ROUND(224.75,1)*1.03</f>
        <v>231.54400000000001</v>
      </c>
      <c r="J13" s="24">
        <f t="shared" si="0"/>
        <v>219.96680000000001</v>
      </c>
      <c r="K13" s="24">
        <f t="shared" si="1"/>
        <v>208.38960000000003</v>
      </c>
      <c r="L13" s="24">
        <f t="shared" si="2"/>
        <v>196.81240000000003</v>
      </c>
    </row>
    <row r="14" spans="1:12">
      <c r="A14" s="14" t="s">
        <v>20</v>
      </c>
      <c r="B14" s="13">
        <v>12</v>
      </c>
      <c r="C14" s="13">
        <v>33</v>
      </c>
      <c r="D14" s="13">
        <v>195</v>
      </c>
      <c r="E14" s="13">
        <v>130</v>
      </c>
      <c r="F14" s="13">
        <v>155</v>
      </c>
      <c r="G14" s="13">
        <v>168</v>
      </c>
      <c r="H14" s="13">
        <v>10.199999999999999</v>
      </c>
      <c r="I14" s="42">
        <f>ROUND(84.19,1)*1.03</f>
        <v>86.725999999999999</v>
      </c>
      <c r="J14" s="24">
        <f t="shared" si="0"/>
        <v>82.389699999999991</v>
      </c>
      <c r="K14" s="24">
        <f t="shared" si="1"/>
        <v>78.053399999999996</v>
      </c>
      <c r="L14" s="24">
        <f t="shared" si="2"/>
        <v>73.717100000000002</v>
      </c>
    </row>
    <row r="15" spans="1:12">
      <c r="A15" s="14" t="s">
        <v>21</v>
      </c>
      <c r="B15" s="13">
        <v>12</v>
      </c>
      <c r="C15" s="13">
        <v>40</v>
      </c>
      <c r="D15" s="13">
        <v>197</v>
      </c>
      <c r="E15" s="13">
        <v>165</v>
      </c>
      <c r="F15" s="13">
        <v>170</v>
      </c>
      <c r="G15" s="13">
        <v>170</v>
      </c>
      <c r="H15" s="13">
        <v>13.5</v>
      </c>
      <c r="I15" s="42">
        <f>ROUND(93.63,1)*1.03</f>
        <v>96.408000000000001</v>
      </c>
      <c r="J15" s="24">
        <f t="shared" si="0"/>
        <v>91.587600000000009</v>
      </c>
      <c r="K15" s="24">
        <f t="shared" si="1"/>
        <v>86.767199999999988</v>
      </c>
      <c r="L15" s="24">
        <f t="shared" si="2"/>
        <v>81.946799999999996</v>
      </c>
    </row>
    <row r="16" spans="1:12">
      <c r="A16" s="14" t="s">
        <v>22</v>
      </c>
      <c r="B16" s="13">
        <v>12</v>
      </c>
      <c r="C16" s="13">
        <v>55</v>
      </c>
      <c r="D16" s="13">
        <v>229</v>
      </c>
      <c r="E16" s="13">
        <v>138</v>
      </c>
      <c r="F16" s="13">
        <v>208</v>
      </c>
      <c r="G16" s="13">
        <v>213</v>
      </c>
      <c r="H16" s="13">
        <v>19.5</v>
      </c>
      <c r="I16" s="42">
        <f>ROUND(137.73,1)*1.03</f>
        <v>141.83099999999999</v>
      </c>
      <c r="J16" s="24">
        <f t="shared" si="0"/>
        <v>134.73945000000001</v>
      </c>
      <c r="K16" s="24">
        <f t="shared" si="1"/>
        <v>127.64789999999999</v>
      </c>
      <c r="L16" s="24">
        <f t="shared" si="2"/>
        <v>120.55634999999998</v>
      </c>
    </row>
    <row r="17" spans="1:12">
      <c r="A17" s="14" t="s">
        <v>23</v>
      </c>
      <c r="B17" s="13">
        <v>12</v>
      </c>
      <c r="C17" s="13">
        <v>65</v>
      </c>
      <c r="D17" s="13">
        <v>350</v>
      </c>
      <c r="E17" s="13">
        <v>167</v>
      </c>
      <c r="F17" s="13">
        <v>179</v>
      </c>
      <c r="G17" s="13">
        <v>179</v>
      </c>
      <c r="H17" s="13">
        <v>23.4</v>
      </c>
      <c r="I17" s="42">
        <f>ROUND(147.74,1)*1.03</f>
        <v>152.131</v>
      </c>
      <c r="J17" s="24">
        <f t="shared" si="0"/>
        <v>144.52445</v>
      </c>
      <c r="K17" s="24">
        <f t="shared" si="1"/>
        <v>136.9179</v>
      </c>
      <c r="L17" s="24">
        <f t="shared" si="2"/>
        <v>129.31135</v>
      </c>
    </row>
    <row r="18" spans="1:12">
      <c r="A18" s="14" t="s">
        <v>24</v>
      </c>
      <c r="B18" s="13">
        <v>12</v>
      </c>
      <c r="C18" s="13">
        <v>75</v>
      </c>
      <c r="D18" s="13">
        <v>258</v>
      </c>
      <c r="E18" s="13">
        <v>166</v>
      </c>
      <c r="F18" s="13">
        <v>206</v>
      </c>
      <c r="G18" s="13">
        <v>215</v>
      </c>
      <c r="H18" s="13">
        <v>24</v>
      </c>
      <c r="I18" s="42">
        <f>ROUND(190.64,1)*1.03</f>
        <v>196.31800000000001</v>
      </c>
      <c r="J18" s="24">
        <f t="shared" si="0"/>
        <v>186.50210000000004</v>
      </c>
      <c r="K18" s="24">
        <f t="shared" si="1"/>
        <v>176.68620000000001</v>
      </c>
      <c r="L18" s="24">
        <f t="shared" si="2"/>
        <v>166.87030000000001</v>
      </c>
    </row>
    <row r="19" spans="1:12">
      <c r="A19" s="14" t="s">
        <v>25</v>
      </c>
      <c r="B19" s="13">
        <v>12</v>
      </c>
      <c r="C19" s="13">
        <v>80</v>
      </c>
      <c r="D19" s="13">
        <v>350</v>
      </c>
      <c r="E19" s="13">
        <v>167</v>
      </c>
      <c r="F19" s="13">
        <v>179</v>
      </c>
      <c r="G19" s="13">
        <v>179</v>
      </c>
      <c r="H19" s="13">
        <v>24</v>
      </c>
      <c r="I19" s="42">
        <f>ROUND(190.79,1)*1.03</f>
        <v>196.52400000000003</v>
      </c>
      <c r="J19" s="24">
        <f t="shared" si="0"/>
        <v>186.69780000000003</v>
      </c>
      <c r="K19" s="24">
        <f t="shared" si="1"/>
        <v>176.87160000000003</v>
      </c>
      <c r="L19" s="24">
        <f t="shared" si="2"/>
        <v>167.0454</v>
      </c>
    </row>
    <row r="20" spans="1:12">
      <c r="A20" s="14" t="s">
        <v>26</v>
      </c>
      <c r="B20" s="13">
        <v>12</v>
      </c>
      <c r="C20" s="13">
        <v>100</v>
      </c>
      <c r="D20" s="13">
        <v>330</v>
      </c>
      <c r="E20" s="13">
        <v>171</v>
      </c>
      <c r="F20" s="13">
        <v>215</v>
      </c>
      <c r="G20" s="13">
        <v>220</v>
      </c>
      <c r="H20" s="13">
        <v>32</v>
      </c>
      <c r="I20" s="42">
        <f>ROUND(220.73,1)*1.03</f>
        <v>227.321</v>
      </c>
      <c r="J20" s="24">
        <f t="shared" si="0"/>
        <v>215.95495</v>
      </c>
      <c r="K20" s="24">
        <f t="shared" si="1"/>
        <v>204.5889</v>
      </c>
      <c r="L20" s="24">
        <f t="shared" si="2"/>
        <v>193.22284999999999</v>
      </c>
    </row>
    <row r="21" spans="1:12">
      <c r="A21" s="14" t="s">
        <v>27</v>
      </c>
      <c r="B21" s="13">
        <v>12</v>
      </c>
      <c r="C21" s="13">
        <v>120</v>
      </c>
      <c r="D21" s="13">
        <v>410</v>
      </c>
      <c r="E21" s="13">
        <v>176</v>
      </c>
      <c r="F21" s="13">
        <v>227</v>
      </c>
      <c r="G21" s="13">
        <v>227</v>
      </c>
      <c r="H21" s="13">
        <v>38</v>
      </c>
      <c r="I21" s="42">
        <f>ROUND(263.63,1)*1.03</f>
        <v>271.50800000000004</v>
      </c>
      <c r="J21" s="24">
        <f t="shared" si="0"/>
        <v>257.93260000000004</v>
      </c>
      <c r="K21" s="24">
        <f t="shared" si="1"/>
        <v>244.35720000000003</v>
      </c>
      <c r="L21" s="24">
        <f t="shared" si="2"/>
        <v>230.78180000000003</v>
      </c>
    </row>
    <row r="22" spans="1:12">
      <c r="A22" s="14" t="s">
        <v>28</v>
      </c>
      <c r="B22" s="13">
        <v>12</v>
      </c>
      <c r="C22" s="13">
        <v>150</v>
      </c>
      <c r="D22" s="13">
        <v>485</v>
      </c>
      <c r="E22" s="13">
        <v>172</v>
      </c>
      <c r="F22" s="13">
        <v>240</v>
      </c>
      <c r="G22" s="13">
        <v>240</v>
      </c>
      <c r="H22" s="13">
        <v>47</v>
      </c>
      <c r="I22" s="42">
        <f>ROUND(310.9,1)*1.03</f>
        <v>320.22699999999998</v>
      </c>
      <c r="J22" s="24">
        <f t="shared" si="0"/>
        <v>304.21564999999998</v>
      </c>
      <c r="K22" s="24">
        <f t="shared" si="1"/>
        <v>288.20429999999999</v>
      </c>
      <c r="L22" s="24">
        <f t="shared" si="2"/>
        <v>272.19295</v>
      </c>
    </row>
    <row r="23" spans="1:12">
      <c r="A23" s="14" t="s">
        <v>29</v>
      </c>
      <c r="B23" s="13">
        <v>12</v>
      </c>
      <c r="C23" s="13">
        <v>200</v>
      </c>
      <c r="D23" s="13">
        <v>522</v>
      </c>
      <c r="E23" s="13">
        <v>238</v>
      </c>
      <c r="F23" s="13">
        <v>218</v>
      </c>
      <c r="G23" s="13">
        <v>223</v>
      </c>
      <c r="H23" s="13">
        <v>65</v>
      </c>
      <c r="I23" s="42">
        <f>ROUND(436.91,1)*1.03</f>
        <v>450.00700000000001</v>
      </c>
      <c r="J23" s="24">
        <f t="shared" si="0"/>
        <v>427.50665000000004</v>
      </c>
      <c r="K23" s="24">
        <f t="shared" si="1"/>
        <v>405.00629999999995</v>
      </c>
      <c r="L23" s="24">
        <f t="shared" si="2"/>
        <v>382.50594999999998</v>
      </c>
    </row>
    <row r="25" spans="1:12">
      <c r="A25" t="s">
        <v>30</v>
      </c>
      <c r="H25" s="44" t="s">
        <v>267</v>
      </c>
      <c r="I25" s="44"/>
      <c r="J25" s="44"/>
      <c r="K25" s="44"/>
      <c r="L25" s="44"/>
    </row>
    <row r="26" spans="1:12">
      <c r="A26" t="s">
        <v>31</v>
      </c>
    </row>
    <row r="27" spans="1:12">
      <c r="A27" t="s">
        <v>35</v>
      </c>
    </row>
    <row r="28" spans="1:12">
      <c r="A28" t="s">
        <v>32</v>
      </c>
    </row>
    <row r="34" spans="1:16">
      <c r="P34" s="21"/>
    </row>
    <row r="37" spans="1:16" ht="18.75" customHeight="1" thickBot="1"/>
    <row r="38" spans="1:16" ht="33" customHeight="1" thickTop="1" thickBot="1">
      <c r="A38" s="1" t="s">
        <v>36</v>
      </c>
      <c r="B38" s="15"/>
      <c r="C38" s="15"/>
      <c r="D38" s="15"/>
      <c r="E38" s="15"/>
      <c r="F38" s="15"/>
      <c r="G38" s="15"/>
      <c r="H38" s="15"/>
      <c r="I38" s="16"/>
      <c r="J38" s="48"/>
      <c r="K38" s="49"/>
      <c r="L38" s="50"/>
    </row>
    <row r="39" spans="1:16" ht="27.75" customHeight="1" thickTop="1">
      <c r="A39" s="45" t="s">
        <v>0</v>
      </c>
      <c r="B39" s="6" t="s">
        <v>1</v>
      </c>
      <c r="C39" s="6" t="s">
        <v>2</v>
      </c>
      <c r="D39" s="6" t="s">
        <v>3</v>
      </c>
      <c r="E39" s="6" t="s">
        <v>4</v>
      </c>
      <c r="F39" s="6" t="s">
        <v>5</v>
      </c>
      <c r="G39" s="6" t="s">
        <v>6</v>
      </c>
      <c r="H39" s="7" t="s">
        <v>7</v>
      </c>
      <c r="I39" s="25" t="s">
        <v>8</v>
      </c>
      <c r="J39" s="46" t="s">
        <v>37</v>
      </c>
      <c r="K39" s="46" t="s">
        <v>38</v>
      </c>
      <c r="L39" s="46" t="s">
        <v>39</v>
      </c>
    </row>
    <row r="40" spans="1:16" ht="12" customHeight="1">
      <c r="A40" s="45"/>
      <c r="B40" s="8" t="s">
        <v>12</v>
      </c>
      <c r="C40" s="8" t="s">
        <v>13</v>
      </c>
      <c r="D40" s="8" t="s">
        <v>14</v>
      </c>
      <c r="E40" s="8" t="s">
        <v>14</v>
      </c>
      <c r="F40" s="8" t="s">
        <v>14</v>
      </c>
      <c r="G40" s="8" t="s">
        <v>14</v>
      </c>
      <c r="H40" s="9" t="s">
        <v>15</v>
      </c>
      <c r="I40" s="12" t="s">
        <v>34</v>
      </c>
      <c r="J40" s="47"/>
      <c r="K40" s="47"/>
      <c r="L40" s="47"/>
    </row>
    <row r="41" spans="1:16" ht="12" customHeight="1">
      <c r="A41" s="14" t="s">
        <v>40</v>
      </c>
      <c r="B41" s="13">
        <v>12</v>
      </c>
      <c r="C41" s="13">
        <v>15.4</v>
      </c>
      <c r="D41" s="13">
        <v>181</v>
      </c>
      <c r="E41" s="13">
        <v>76</v>
      </c>
      <c r="F41" s="17">
        <v>164</v>
      </c>
      <c r="G41" s="13">
        <v>167</v>
      </c>
      <c r="H41" s="18">
        <v>5.9</v>
      </c>
      <c r="I41" s="43">
        <f>ROUND(44.29,1)*1.03</f>
        <v>45.628999999999998</v>
      </c>
      <c r="J41" s="22">
        <f>I41*95/100</f>
        <v>43.347549999999998</v>
      </c>
      <c r="K41" s="22">
        <f>I41*90/100</f>
        <v>41.066099999999999</v>
      </c>
      <c r="L41" s="22">
        <f>I41*85/100</f>
        <v>38.784649999999999</v>
      </c>
    </row>
    <row r="42" spans="1:16" ht="12" customHeight="1">
      <c r="A42" s="14" t="s">
        <v>41</v>
      </c>
      <c r="B42" s="13">
        <v>12</v>
      </c>
      <c r="C42" s="13">
        <v>24.8</v>
      </c>
      <c r="D42" s="13">
        <v>168</v>
      </c>
      <c r="E42" s="13">
        <v>178</v>
      </c>
      <c r="F42" s="17">
        <v>115</v>
      </c>
      <c r="G42" s="13">
        <v>124</v>
      </c>
      <c r="H42" s="18">
        <v>8.8000000000000007</v>
      </c>
      <c r="I42" s="43">
        <f>ROUND(65.41,1)*1.03</f>
        <v>67.362000000000009</v>
      </c>
      <c r="J42" s="22">
        <f t="shared" ref="J42:J54" si="3">I42*95/100</f>
        <v>63.993900000000011</v>
      </c>
      <c r="K42" s="22">
        <f t="shared" ref="K42:K54" si="4">I42*90/100</f>
        <v>60.625800000000005</v>
      </c>
      <c r="L42" s="22">
        <f t="shared" ref="L42:L54" si="5">I42*85/100</f>
        <v>57.257700000000007</v>
      </c>
    </row>
    <row r="43" spans="1:16" ht="12" customHeight="1">
      <c r="A43" s="14" t="s">
        <v>42</v>
      </c>
      <c r="B43" s="13">
        <v>12</v>
      </c>
      <c r="C43" s="13">
        <v>30.7</v>
      </c>
      <c r="D43" s="13">
        <v>195</v>
      </c>
      <c r="E43" s="13">
        <v>130</v>
      </c>
      <c r="F43" s="17">
        <v>154</v>
      </c>
      <c r="G43" s="13">
        <v>160</v>
      </c>
      <c r="H43" s="18">
        <v>10.9</v>
      </c>
      <c r="I43" s="43">
        <f>ROUND(82.4,1)*1.03</f>
        <v>84.872000000000014</v>
      </c>
      <c r="J43" s="22">
        <f t="shared" si="3"/>
        <v>80.628400000000013</v>
      </c>
      <c r="K43" s="22">
        <f t="shared" si="4"/>
        <v>76.384800000000013</v>
      </c>
      <c r="L43" s="22">
        <f t="shared" si="5"/>
        <v>72.141200000000012</v>
      </c>
    </row>
    <row r="44" spans="1:16" ht="12" customHeight="1">
      <c r="A44" s="14" t="s">
        <v>43</v>
      </c>
      <c r="B44" s="13">
        <v>12</v>
      </c>
      <c r="C44" s="13">
        <v>38</v>
      </c>
      <c r="D44" s="13">
        <v>198</v>
      </c>
      <c r="E44" s="13">
        <v>167</v>
      </c>
      <c r="F44" s="17">
        <v>158</v>
      </c>
      <c r="G44" s="13">
        <v>157</v>
      </c>
      <c r="H44" s="18">
        <v>14</v>
      </c>
      <c r="I44" s="43">
        <f>ROUND(103.21,1)*1.03</f>
        <v>106.29600000000001</v>
      </c>
      <c r="J44" s="22">
        <f t="shared" si="3"/>
        <v>100.9812</v>
      </c>
      <c r="K44" s="22">
        <f t="shared" si="4"/>
        <v>95.66640000000001</v>
      </c>
      <c r="L44" s="22">
        <f t="shared" si="5"/>
        <v>90.351600000000005</v>
      </c>
    </row>
    <row r="45" spans="1:16" ht="12" customHeight="1">
      <c r="A45" s="14" t="s">
        <v>44</v>
      </c>
      <c r="B45" s="13">
        <v>12</v>
      </c>
      <c r="C45" s="13">
        <v>49.3</v>
      </c>
      <c r="D45" s="13">
        <v>229</v>
      </c>
      <c r="E45" s="13">
        <v>138</v>
      </c>
      <c r="F45" s="17">
        <v>214</v>
      </c>
      <c r="G45" s="13">
        <v>213</v>
      </c>
      <c r="H45" s="18">
        <v>17.5</v>
      </c>
      <c r="I45" s="43">
        <f>ROUND(131.74,1)*1.03</f>
        <v>135.65099999999998</v>
      </c>
      <c r="J45" s="22">
        <f t="shared" si="3"/>
        <v>128.86844999999997</v>
      </c>
      <c r="K45" s="22">
        <f t="shared" si="4"/>
        <v>122.08589999999998</v>
      </c>
      <c r="L45" s="22">
        <f t="shared" si="5"/>
        <v>115.30334999999999</v>
      </c>
    </row>
    <row r="46" spans="1:16" ht="12" customHeight="1">
      <c r="A46" s="14" t="s">
        <v>45</v>
      </c>
      <c r="B46" s="13">
        <v>12</v>
      </c>
      <c r="C46" s="13">
        <v>62.6</v>
      </c>
      <c r="D46" s="13">
        <v>260</v>
      </c>
      <c r="E46" s="13">
        <v>168</v>
      </c>
      <c r="F46" s="17">
        <v>212</v>
      </c>
      <c r="G46" s="13">
        <v>211</v>
      </c>
      <c r="H46" s="18">
        <v>21.5</v>
      </c>
      <c r="I46" s="43">
        <f>ROUND(177.68,1)*1.03</f>
        <v>183.03100000000001</v>
      </c>
      <c r="J46" s="22">
        <f t="shared" si="3"/>
        <v>173.87944999999999</v>
      </c>
      <c r="K46" s="22">
        <f t="shared" si="4"/>
        <v>164.72790000000001</v>
      </c>
      <c r="L46" s="22">
        <f t="shared" si="5"/>
        <v>155.57634999999999</v>
      </c>
    </row>
    <row r="47" spans="1:16">
      <c r="A47" s="14" t="s">
        <v>46</v>
      </c>
      <c r="B47" s="13">
        <v>12</v>
      </c>
      <c r="C47" s="13">
        <v>73.2</v>
      </c>
      <c r="D47" s="13">
        <v>260</v>
      </c>
      <c r="E47" s="13">
        <v>168</v>
      </c>
      <c r="F47" s="17">
        <v>212</v>
      </c>
      <c r="G47" s="13">
        <v>211</v>
      </c>
      <c r="H47" s="18">
        <v>23.3</v>
      </c>
      <c r="I47" s="43">
        <f>ROUND(190.76,1)*1.03</f>
        <v>196.52400000000003</v>
      </c>
      <c r="J47" s="22">
        <f t="shared" si="3"/>
        <v>186.69780000000003</v>
      </c>
      <c r="K47" s="22">
        <f t="shared" si="4"/>
        <v>176.87160000000003</v>
      </c>
      <c r="L47" s="22">
        <f t="shared" si="5"/>
        <v>167.0454</v>
      </c>
    </row>
    <row r="48" spans="1:16" ht="13.5" customHeight="1">
      <c r="A48" s="14" t="s">
        <v>47</v>
      </c>
      <c r="B48" s="13">
        <v>12</v>
      </c>
      <c r="C48" s="13">
        <v>87</v>
      </c>
      <c r="D48" s="13">
        <v>306</v>
      </c>
      <c r="E48" s="13">
        <v>168</v>
      </c>
      <c r="F48" s="17">
        <v>212</v>
      </c>
      <c r="G48" s="13">
        <v>211</v>
      </c>
      <c r="H48" s="18">
        <v>28.4</v>
      </c>
      <c r="I48" s="43">
        <f>ROUND(215.27,1)*1.03</f>
        <v>221.75900000000001</v>
      </c>
      <c r="J48" s="22">
        <f t="shared" si="3"/>
        <v>210.67105000000004</v>
      </c>
      <c r="K48" s="22">
        <f t="shared" si="4"/>
        <v>199.5831</v>
      </c>
      <c r="L48" s="22">
        <f t="shared" si="5"/>
        <v>188.49515</v>
      </c>
    </row>
    <row r="49" spans="1:12" ht="15" customHeight="1">
      <c r="A49" s="14" t="s">
        <v>48</v>
      </c>
      <c r="B49" s="13">
        <v>12</v>
      </c>
      <c r="C49" s="13">
        <v>100.5</v>
      </c>
      <c r="D49" s="13">
        <v>329</v>
      </c>
      <c r="E49" s="13">
        <v>173</v>
      </c>
      <c r="F49" s="17">
        <v>210</v>
      </c>
      <c r="G49" s="13">
        <v>209</v>
      </c>
      <c r="H49" s="18">
        <v>32.200000000000003</v>
      </c>
      <c r="I49" s="43">
        <f>ROUND(230.1,1)*1.03</f>
        <v>237.00300000000001</v>
      </c>
      <c r="J49" s="22">
        <f t="shared" si="3"/>
        <v>225.15285</v>
      </c>
      <c r="K49" s="22">
        <f t="shared" si="4"/>
        <v>213.30270000000002</v>
      </c>
      <c r="L49" s="22">
        <f t="shared" si="5"/>
        <v>201.45255</v>
      </c>
    </row>
    <row r="50" spans="1:12">
      <c r="A50" s="14" t="s">
        <v>49</v>
      </c>
      <c r="B50" s="13">
        <v>12</v>
      </c>
      <c r="C50" s="13">
        <v>109</v>
      </c>
      <c r="D50" s="13">
        <v>408</v>
      </c>
      <c r="E50" s="13">
        <v>176</v>
      </c>
      <c r="F50" s="17">
        <v>206</v>
      </c>
      <c r="G50" s="13">
        <v>227</v>
      </c>
      <c r="H50" s="18">
        <v>35.4</v>
      </c>
      <c r="I50" s="43">
        <f>ROUND(259.05,1)*1.03</f>
        <v>266.87300000000005</v>
      </c>
      <c r="J50" s="22">
        <f t="shared" si="3"/>
        <v>253.52935000000005</v>
      </c>
      <c r="K50" s="22">
        <f t="shared" si="4"/>
        <v>240.18570000000003</v>
      </c>
      <c r="L50" s="22">
        <f t="shared" si="5"/>
        <v>226.84205000000006</v>
      </c>
    </row>
    <row r="51" spans="1:12">
      <c r="A51" s="14" t="s">
        <v>50</v>
      </c>
      <c r="B51" s="13">
        <v>12</v>
      </c>
      <c r="C51" s="13">
        <v>132</v>
      </c>
      <c r="D51" s="20">
        <v>342</v>
      </c>
      <c r="E51" s="20">
        <v>173</v>
      </c>
      <c r="F51" s="17">
        <v>286</v>
      </c>
      <c r="G51" s="20">
        <v>283</v>
      </c>
      <c r="H51" s="18">
        <v>39.799999999999997</v>
      </c>
      <c r="I51" s="43">
        <f>ROUND(335.99,1)*1.03</f>
        <v>346.08</v>
      </c>
      <c r="J51" s="22">
        <f t="shared" si="3"/>
        <v>328.77600000000001</v>
      </c>
      <c r="K51" s="22">
        <f t="shared" si="4"/>
        <v>311.47199999999998</v>
      </c>
      <c r="L51" s="22">
        <f t="shared" si="5"/>
        <v>294.16800000000001</v>
      </c>
    </row>
    <row r="52" spans="1:12">
      <c r="A52" s="14" t="s">
        <v>51</v>
      </c>
      <c r="B52" s="13">
        <v>12</v>
      </c>
      <c r="C52" s="13">
        <v>139</v>
      </c>
      <c r="D52" s="20">
        <v>482</v>
      </c>
      <c r="E52" s="20">
        <v>170</v>
      </c>
      <c r="F52" s="17">
        <v>228</v>
      </c>
      <c r="G52" s="20">
        <v>242</v>
      </c>
      <c r="H52" s="18">
        <v>44.3</v>
      </c>
      <c r="I52" s="43">
        <f>ROUND(326.82,1)*1.03</f>
        <v>336.60400000000004</v>
      </c>
      <c r="J52" s="22">
        <f t="shared" si="3"/>
        <v>319.77380000000005</v>
      </c>
      <c r="K52" s="22">
        <f t="shared" si="4"/>
        <v>302.94360000000006</v>
      </c>
      <c r="L52" s="22">
        <f t="shared" si="5"/>
        <v>286.11340000000001</v>
      </c>
    </row>
    <row r="53" spans="1:12">
      <c r="A53" s="14" t="s">
        <v>52</v>
      </c>
      <c r="B53" s="13">
        <v>12</v>
      </c>
      <c r="C53" s="13">
        <v>187</v>
      </c>
      <c r="D53" s="20">
        <v>520</v>
      </c>
      <c r="E53" s="20">
        <v>240</v>
      </c>
      <c r="F53" s="17">
        <v>225</v>
      </c>
      <c r="G53" s="20">
        <v>220</v>
      </c>
      <c r="H53" s="18">
        <v>66</v>
      </c>
      <c r="I53" s="43">
        <f>ROUND(453.82,1)*1.03</f>
        <v>467.41400000000004</v>
      </c>
      <c r="J53" s="22">
        <f t="shared" si="3"/>
        <v>444.04330000000004</v>
      </c>
      <c r="K53" s="22">
        <f t="shared" si="4"/>
        <v>420.67260000000005</v>
      </c>
      <c r="L53" s="22">
        <f t="shared" si="5"/>
        <v>397.30190000000005</v>
      </c>
    </row>
    <row r="54" spans="1:12">
      <c r="A54" s="14" t="s">
        <v>53</v>
      </c>
      <c r="B54" s="13">
        <v>12</v>
      </c>
      <c r="C54" s="13">
        <v>214</v>
      </c>
      <c r="D54" s="20">
        <v>521</v>
      </c>
      <c r="E54" s="20">
        <v>269</v>
      </c>
      <c r="F54" s="17">
        <v>208</v>
      </c>
      <c r="G54" s="20">
        <v>203</v>
      </c>
      <c r="H54" s="18">
        <v>71</v>
      </c>
      <c r="I54" s="43">
        <f>ROUND(529.63,1)*1.03</f>
        <v>545.48800000000006</v>
      </c>
      <c r="J54" s="22">
        <f t="shared" si="3"/>
        <v>518.21360000000004</v>
      </c>
      <c r="K54" s="22">
        <f t="shared" si="4"/>
        <v>490.93920000000003</v>
      </c>
      <c r="L54" s="22">
        <f t="shared" si="5"/>
        <v>463.66480000000001</v>
      </c>
    </row>
    <row r="56" spans="1:12">
      <c r="A56" t="s">
        <v>30</v>
      </c>
      <c r="H56" s="44" t="s">
        <v>267</v>
      </c>
      <c r="I56" s="44"/>
      <c r="J56" s="44"/>
      <c r="K56" s="44"/>
      <c r="L56" s="44"/>
    </row>
    <row r="57" spans="1:12">
      <c r="A57" t="s">
        <v>31</v>
      </c>
    </row>
    <row r="58" spans="1:12">
      <c r="A58" t="s">
        <v>54</v>
      </c>
    </row>
    <row r="59" spans="1:12">
      <c r="A59" t="s">
        <v>32</v>
      </c>
    </row>
  </sheetData>
  <mergeCells count="12">
    <mergeCell ref="L8:L9"/>
    <mergeCell ref="H25:L25"/>
    <mergeCell ref="J38:L38"/>
    <mergeCell ref="A8:A9"/>
    <mergeCell ref="J7:L7"/>
    <mergeCell ref="J8:J9"/>
    <mergeCell ref="K8:K9"/>
    <mergeCell ref="H56:L56"/>
    <mergeCell ref="A39:A40"/>
    <mergeCell ref="J39:J40"/>
    <mergeCell ref="K39:K40"/>
    <mergeCell ref="L39:L40"/>
  </mergeCells>
  <printOptions gridLines="1"/>
  <pageMargins left="0.25" right="0.25" top="0.75" bottom="0.75" header="0.3" footer="0.3"/>
  <pageSetup paperSize="9" orientation="landscape" horizontalDpi="4294967293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C000"/>
  </sheetPr>
  <dimension ref="A5:N26"/>
  <sheetViews>
    <sheetView showGridLines="0" tabSelected="1" zoomScale="85" zoomScaleNormal="85" workbookViewId="0">
      <selection activeCell="L23" sqref="L23"/>
    </sheetView>
  </sheetViews>
  <sheetFormatPr defaultRowHeight="15"/>
  <cols>
    <col min="1" max="1" width="12.140625" customWidth="1"/>
    <col min="2" max="2" width="11.42578125" customWidth="1"/>
    <col min="3" max="3" width="16.5703125" customWidth="1"/>
    <col min="4" max="4" width="9.5703125" customWidth="1"/>
    <col min="5" max="5" width="12.28515625" customWidth="1"/>
    <col min="6" max="6" width="12" customWidth="1"/>
    <col min="7" max="7" width="13.7109375" customWidth="1"/>
    <col min="8" max="8" width="11.28515625" customWidth="1"/>
    <col min="9" max="9" width="12.5703125" customWidth="1"/>
    <col min="10" max="10" width="8.85546875" customWidth="1"/>
    <col min="11" max="11" width="9.42578125" customWidth="1"/>
    <col min="12" max="12" width="9.5703125" customWidth="1"/>
    <col min="16" max="16" width="9.28515625" bestFit="1" customWidth="1"/>
  </cols>
  <sheetData>
    <row r="5" spans="1:12" ht="32.25" customHeight="1">
      <c r="A5" s="2"/>
      <c r="B5" s="3"/>
      <c r="C5" s="3"/>
      <c r="D5" s="3"/>
      <c r="E5" s="3"/>
      <c r="F5" s="3"/>
      <c r="G5" s="3"/>
      <c r="H5" s="3"/>
      <c r="I5" s="3"/>
      <c r="J5" s="4"/>
      <c r="K5" s="4"/>
      <c r="L5" s="3"/>
    </row>
    <row r="6" spans="1:12" ht="48" customHeight="1" thickBot="1">
      <c r="A6" s="2"/>
      <c r="B6" s="3"/>
      <c r="C6" s="3"/>
      <c r="D6" s="3"/>
      <c r="E6" s="3"/>
      <c r="F6" s="3"/>
      <c r="G6" s="3"/>
      <c r="H6" s="3"/>
      <c r="I6" s="3"/>
      <c r="J6" s="4"/>
      <c r="K6" s="4"/>
    </row>
    <row r="7" spans="1:12" ht="33" customHeight="1" thickTop="1" thickBot="1">
      <c r="A7" s="1" t="s">
        <v>55</v>
      </c>
      <c r="B7" s="15"/>
      <c r="C7" s="15"/>
      <c r="D7" s="15"/>
      <c r="E7" s="15"/>
      <c r="F7" s="15"/>
      <c r="G7" s="15"/>
      <c r="H7" s="15"/>
      <c r="I7" s="48"/>
      <c r="J7" s="49"/>
      <c r="K7" s="50"/>
    </row>
    <row r="8" spans="1:12" ht="40.5" customHeight="1" thickTop="1">
      <c r="A8" s="10" t="s">
        <v>56</v>
      </c>
      <c r="B8" s="6" t="s">
        <v>1</v>
      </c>
      <c r="C8" s="6" t="s">
        <v>57</v>
      </c>
      <c r="D8" s="6" t="s">
        <v>58</v>
      </c>
      <c r="E8" s="6" t="s">
        <v>59</v>
      </c>
      <c r="F8" s="6" t="s">
        <v>60</v>
      </c>
      <c r="G8" s="6" t="s">
        <v>61</v>
      </c>
      <c r="H8" s="6" t="s">
        <v>62</v>
      </c>
      <c r="I8" s="6" t="s">
        <v>63</v>
      </c>
      <c r="J8" s="7" t="s">
        <v>7</v>
      </c>
      <c r="K8" s="10" t="s">
        <v>85</v>
      </c>
    </row>
    <row r="9" spans="1:12" ht="15" customHeight="1">
      <c r="A9" s="14" t="s">
        <v>64</v>
      </c>
      <c r="B9" s="13">
        <v>12</v>
      </c>
      <c r="C9" s="13" t="s">
        <v>65</v>
      </c>
      <c r="D9" s="13">
        <v>0.123</v>
      </c>
      <c r="E9" s="13">
        <v>10</v>
      </c>
      <c r="F9" s="26">
        <v>19.5</v>
      </c>
      <c r="G9" s="26">
        <v>15.2</v>
      </c>
      <c r="H9" s="13">
        <v>0.57999999999999996</v>
      </c>
      <c r="I9" s="13">
        <v>0.5</v>
      </c>
      <c r="J9" s="18">
        <v>2.9</v>
      </c>
      <c r="K9" s="19">
        <v>39</v>
      </c>
    </row>
    <row r="10" spans="1:12" ht="12.75" customHeight="1">
      <c r="A10" s="14" t="s">
        <v>66</v>
      </c>
      <c r="B10" s="13">
        <v>12</v>
      </c>
      <c r="C10" s="13" t="s">
        <v>67</v>
      </c>
      <c r="D10" s="13">
        <v>0.26</v>
      </c>
      <c r="E10" s="13">
        <v>20</v>
      </c>
      <c r="F10" s="26">
        <v>19.7</v>
      </c>
      <c r="G10" s="26">
        <v>15.6</v>
      </c>
      <c r="H10" s="18">
        <v>1.2</v>
      </c>
      <c r="I10" s="18">
        <v>1.1499999999999999</v>
      </c>
      <c r="J10" s="18">
        <v>3.9</v>
      </c>
      <c r="K10" s="19">
        <v>77</v>
      </c>
    </row>
    <row r="11" spans="1:12" ht="12" customHeight="1">
      <c r="A11" s="14" t="s">
        <v>68</v>
      </c>
      <c r="B11" s="13">
        <v>12</v>
      </c>
      <c r="C11" s="13" t="s">
        <v>69</v>
      </c>
      <c r="D11" s="13">
        <v>0.45</v>
      </c>
      <c r="E11" s="13">
        <v>50</v>
      </c>
      <c r="F11" s="26">
        <v>21.73</v>
      </c>
      <c r="G11" s="26">
        <v>16.95</v>
      </c>
      <c r="H11" s="13">
        <v>3.31</v>
      </c>
      <c r="I11" s="13">
        <v>2.7</v>
      </c>
      <c r="J11" s="18">
        <v>4.9000000000000004</v>
      </c>
      <c r="K11" s="19">
        <v>126</v>
      </c>
    </row>
    <row r="12" spans="1:12" ht="12" customHeight="1">
      <c r="A12" s="14" t="s">
        <v>70</v>
      </c>
      <c r="B12" s="13">
        <v>12</v>
      </c>
      <c r="C12" s="13" t="s">
        <v>71</v>
      </c>
      <c r="D12" s="13">
        <v>0.67400000000000004</v>
      </c>
      <c r="E12" s="13">
        <v>70</v>
      </c>
      <c r="F12" s="26">
        <v>22</v>
      </c>
      <c r="G12" s="26">
        <v>17.100000000000001</v>
      </c>
      <c r="H12" s="13">
        <v>4.6500000000000004</v>
      </c>
      <c r="I12" s="13">
        <v>4.12</v>
      </c>
      <c r="J12" s="18">
        <v>6.9</v>
      </c>
      <c r="K12" s="19">
        <v>177</v>
      </c>
    </row>
    <row r="13" spans="1:12" ht="12" customHeight="1">
      <c r="A13" s="14" t="s">
        <v>72</v>
      </c>
      <c r="B13" s="13">
        <v>24</v>
      </c>
      <c r="C13" s="13" t="s">
        <v>73</v>
      </c>
      <c r="D13" s="13">
        <v>0.86499999999999999</v>
      </c>
      <c r="E13" s="13">
        <v>100</v>
      </c>
      <c r="F13" s="26">
        <v>30.5</v>
      </c>
      <c r="G13" s="26">
        <v>24.3</v>
      </c>
      <c r="H13" s="13">
        <v>4.75</v>
      </c>
      <c r="I13" s="13">
        <v>3</v>
      </c>
      <c r="J13" s="18">
        <v>8.1999999999999993</v>
      </c>
      <c r="K13" s="19">
        <v>252</v>
      </c>
    </row>
    <row r="14" spans="1:12">
      <c r="A14" s="14" t="s">
        <v>74</v>
      </c>
      <c r="B14" s="13">
        <v>24</v>
      </c>
      <c r="C14" s="13" t="s">
        <v>75</v>
      </c>
      <c r="D14" s="13">
        <v>1.276</v>
      </c>
      <c r="E14" s="13">
        <v>140</v>
      </c>
      <c r="F14" s="26">
        <v>42.4</v>
      </c>
      <c r="G14" s="26">
        <v>33.6</v>
      </c>
      <c r="H14" s="18">
        <v>4.8</v>
      </c>
      <c r="I14" s="18">
        <v>4.0999999999999996</v>
      </c>
      <c r="J14" s="18">
        <v>15.2</v>
      </c>
      <c r="K14" s="19">
        <v>261</v>
      </c>
    </row>
    <row r="15" spans="1:12" ht="13.5" customHeight="1">
      <c r="A15" s="14" t="s">
        <v>76</v>
      </c>
      <c r="B15" s="13">
        <v>24</v>
      </c>
      <c r="C15" s="13" t="s">
        <v>75</v>
      </c>
      <c r="D15" s="13">
        <v>1.276</v>
      </c>
      <c r="E15" s="13">
        <v>150</v>
      </c>
      <c r="F15" s="26">
        <v>42.4</v>
      </c>
      <c r="G15" s="26">
        <v>33.6</v>
      </c>
      <c r="H15" s="18">
        <v>4.9000000000000004</v>
      </c>
      <c r="I15" s="18">
        <v>4.2</v>
      </c>
      <c r="J15" s="18">
        <v>15.2</v>
      </c>
      <c r="K15" s="19">
        <v>280</v>
      </c>
    </row>
    <row r="16" spans="1:12" ht="15" customHeight="1">
      <c r="A16" s="14" t="s">
        <v>77</v>
      </c>
      <c r="B16" s="13">
        <v>24</v>
      </c>
      <c r="C16" s="13" t="s">
        <v>75</v>
      </c>
      <c r="D16" s="13">
        <v>1.276</v>
      </c>
      <c r="E16" s="13">
        <v>160</v>
      </c>
      <c r="F16" s="26">
        <v>43.7</v>
      </c>
      <c r="G16" s="26">
        <v>34.200000000000003</v>
      </c>
      <c r="H16" s="13">
        <v>5.1100000000000003</v>
      </c>
      <c r="I16" s="13">
        <v>4.63</v>
      </c>
      <c r="J16" s="18">
        <v>16.2</v>
      </c>
      <c r="K16" s="19">
        <v>298</v>
      </c>
    </row>
    <row r="17" spans="1:14">
      <c r="A17" s="14" t="s">
        <v>78</v>
      </c>
      <c r="B17" s="13">
        <v>24</v>
      </c>
      <c r="C17" s="13" t="s">
        <v>75</v>
      </c>
      <c r="D17" s="13">
        <v>1.276</v>
      </c>
      <c r="E17" s="13">
        <v>165</v>
      </c>
      <c r="F17" s="26">
        <v>44.1</v>
      </c>
      <c r="G17" s="26">
        <v>35</v>
      </c>
      <c r="H17" s="13">
        <v>5.24</v>
      </c>
      <c r="I17" s="13">
        <v>4.72</v>
      </c>
      <c r="J17" s="18">
        <v>16.2</v>
      </c>
      <c r="K17" s="19">
        <v>308</v>
      </c>
    </row>
    <row r="18" spans="1:14">
      <c r="A18" s="14" t="s">
        <v>79</v>
      </c>
      <c r="B18" s="13">
        <v>24</v>
      </c>
      <c r="C18" s="20" t="s">
        <v>75</v>
      </c>
      <c r="D18" s="13">
        <v>1.276</v>
      </c>
      <c r="E18" s="13">
        <v>170</v>
      </c>
      <c r="F18" s="26">
        <v>44.3</v>
      </c>
      <c r="G18" s="26">
        <v>35.25</v>
      </c>
      <c r="H18" s="13">
        <v>5.25</v>
      </c>
      <c r="I18" s="13">
        <v>4.82</v>
      </c>
      <c r="J18" s="18">
        <v>16.2</v>
      </c>
      <c r="K18" s="19">
        <v>317</v>
      </c>
    </row>
    <row r="19" spans="1:14">
      <c r="A19" s="14" t="s">
        <v>80</v>
      </c>
      <c r="B19" s="13">
        <v>24</v>
      </c>
      <c r="C19" s="20" t="s">
        <v>75</v>
      </c>
      <c r="D19" s="13">
        <v>1.276</v>
      </c>
      <c r="E19" s="13">
        <v>175</v>
      </c>
      <c r="F19" s="26">
        <v>44.5</v>
      </c>
      <c r="G19" s="26">
        <v>35.5</v>
      </c>
      <c r="H19" s="18">
        <v>5.4</v>
      </c>
      <c r="I19" s="18">
        <v>4.93</v>
      </c>
      <c r="J19" s="18">
        <v>16.2</v>
      </c>
      <c r="K19" s="19">
        <v>326</v>
      </c>
    </row>
    <row r="20" spans="1:14">
      <c r="A20" s="14" t="s">
        <v>81</v>
      </c>
      <c r="B20" s="13">
        <v>24</v>
      </c>
      <c r="C20" s="20" t="s">
        <v>75</v>
      </c>
      <c r="D20" s="13">
        <v>1.276</v>
      </c>
      <c r="E20" s="13">
        <v>180</v>
      </c>
      <c r="F20" s="26">
        <v>44.9</v>
      </c>
      <c r="G20" s="26">
        <v>36</v>
      </c>
      <c r="H20" s="18">
        <v>5.52</v>
      </c>
      <c r="I20" s="18">
        <v>5</v>
      </c>
      <c r="J20" s="18">
        <v>16.2</v>
      </c>
      <c r="K20" s="19">
        <v>335</v>
      </c>
    </row>
    <row r="21" spans="1:14">
      <c r="A21" s="14" t="s">
        <v>266</v>
      </c>
      <c r="B21" s="13">
        <v>24</v>
      </c>
      <c r="C21" s="20" t="s">
        <v>75</v>
      </c>
      <c r="D21" s="13">
        <v>1.276</v>
      </c>
      <c r="E21" s="13">
        <v>185</v>
      </c>
      <c r="F21" s="26">
        <v>45.3</v>
      </c>
      <c r="G21" s="26">
        <v>36.409999999999997</v>
      </c>
      <c r="H21" s="18">
        <v>5.64</v>
      </c>
      <c r="I21" s="18">
        <v>5.08</v>
      </c>
      <c r="J21" s="18">
        <v>16.2</v>
      </c>
      <c r="K21" s="19">
        <v>345</v>
      </c>
    </row>
    <row r="23" spans="1:14">
      <c r="A23" s="27" t="s">
        <v>30</v>
      </c>
      <c r="H23" s="53" t="s">
        <v>267</v>
      </c>
      <c r="I23" s="53"/>
      <c r="J23" s="53"/>
      <c r="K23" s="53"/>
      <c r="L23" s="5"/>
      <c r="M23" s="5"/>
      <c r="N23" s="5"/>
    </row>
    <row r="24" spans="1:14">
      <c r="A24" t="s">
        <v>82</v>
      </c>
    </row>
    <row r="25" spans="1:14" ht="16.5" customHeight="1">
      <c r="A25" s="51" t="s">
        <v>83</v>
      </c>
      <c r="B25" s="51"/>
      <c r="C25" s="51"/>
      <c r="D25" s="51"/>
      <c r="E25" s="51"/>
      <c r="F25" s="51"/>
      <c r="G25" s="51"/>
      <c r="H25" s="51"/>
      <c r="I25" s="51"/>
      <c r="J25" s="52"/>
    </row>
    <row r="26" spans="1:14">
      <c r="A26" t="s">
        <v>84</v>
      </c>
    </row>
  </sheetData>
  <mergeCells count="3">
    <mergeCell ref="I7:K7"/>
    <mergeCell ref="A25:J25"/>
    <mergeCell ref="H23:K23"/>
  </mergeCells>
  <pageMargins left="0.25" right="0.25" top="0.75" bottom="0.75" header="0.3" footer="0.3"/>
  <pageSetup paperSize="9" orientation="landscape" horizontalDpi="4294967293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C000"/>
  </sheetPr>
  <dimension ref="A5:N71"/>
  <sheetViews>
    <sheetView showGridLines="0" topLeftCell="A49" zoomScale="85" zoomScaleNormal="85" workbookViewId="0">
      <selection activeCell="H64" sqref="H64:K64"/>
    </sheetView>
  </sheetViews>
  <sheetFormatPr defaultRowHeight="15"/>
  <cols>
    <col min="1" max="1" width="25.85546875" customWidth="1"/>
    <col min="2" max="2" width="11.42578125" customWidth="1"/>
    <col min="3" max="3" width="8.7109375" customWidth="1"/>
    <col min="4" max="4" width="14.28515625" customWidth="1"/>
    <col min="5" max="5" width="16" customWidth="1"/>
    <col min="6" max="6" width="7.7109375" customWidth="1"/>
    <col min="7" max="7" width="13.5703125" customWidth="1"/>
    <col min="8" max="8" width="12" customWidth="1"/>
    <col min="9" max="9" width="11.7109375" customWidth="1"/>
    <col min="10" max="10" width="7.7109375" customWidth="1"/>
    <col min="11" max="11" width="9.42578125" bestFit="1" customWidth="1"/>
  </cols>
  <sheetData>
    <row r="5" spans="1:12" ht="32.25" customHeight="1">
      <c r="A5" s="2"/>
      <c r="B5" s="3"/>
      <c r="C5" s="3"/>
      <c r="D5" s="3"/>
      <c r="E5" s="3"/>
      <c r="F5" s="3"/>
      <c r="G5" s="3"/>
      <c r="H5" s="3"/>
      <c r="I5" s="3"/>
      <c r="J5" s="4"/>
      <c r="K5" s="4"/>
      <c r="L5" s="3"/>
    </row>
    <row r="6" spans="1:12" ht="48" customHeight="1" thickBot="1">
      <c r="A6" s="2"/>
      <c r="B6" s="3"/>
      <c r="C6" s="3"/>
      <c r="D6" s="3"/>
      <c r="E6" s="3"/>
      <c r="F6" s="3"/>
      <c r="G6" s="3"/>
      <c r="H6" s="3"/>
      <c r="I6" s="3"/>
      <c r="J6" s="4"/>
      <c r="K6" s="4"/>
    </row>
    <row r="7" spans="1:12" ht="33" customHeight="1" thickTop="1" thickBot="1">
      <c r="A7" s="1" t="s">
        <v>86</v>
      </c>
      <c r="B7" s="15"/>
      <c r="C7" s="15"/>
      <c r="D7" s="15"/>
      <c r="E7" s="15"/>
      <c r="F7" s="15"/>
      <c r="G7" s="15"/>
      <c r="H7" s="15"/>
      <c r="I7" s="48"/>
      <c r="J7" s="49"/>
      <c r="K7" s="50"/>
    </row>
    <row r="8" spans="1:12" ht="40.5" customHeight="1" thickTop="1">
      <c r="A8" s="11" t="s">
        <v>87</v>
      </c>
      <c r="B8" s="11" t="s">
        <v>88</v>
      </c>
      <c r="C8" s="11" t="s">
        <v>89</v>
      </c>
      <c r="D8" s="11" t="s">
        <v>90</v>
      </c>
      <c r="E8" s="29" t="s">
        <v>91</v>
      </c>
      <c r="F8" s="11" t="s">
        <v>111</v>
      </c>
      <c r="G8" s="11" t="s">
        <v>114</v>
      </c>
      <c r="H8" s="11" t="s">
        <v>115</v>
      </c>
      <c r="I8" s="11" t="s">
        <v>117</v>
      </c>
      <c r="J8" s="7" t="s">
        <v>119</v>
      </c>
      <c r="K8" s="10" t="s">
        <v>85</v>
      </c>
    </row>
    <row r="9" spans="1:12" ht="17.25" customHeight="1">
      <c r="A9" s="14" t="s">
        <v>92</v>
      </c>
      <c r="B9" s="13" t="s">
        <v>93</v>
      </c>
      <c r="C9" s="13" t="s">
        <v>94</v>
      </c>
      <c r="D9" s="13" t="s">
        <v>95</v>
      </c>
      <c r="E9" s="13" t="s">
        <v>96</v>
      </c>
      <c r="F9" s="13">
        <v>11</v>
      </c>
      <c r="G9" s="26" t="s">
        <v>113</v>
      </c>
      <c r="H9" s="13" t="s">
        <v>116</v>
      </c>
      <c r="I9" s="13" t="s">
        <v>118</v>
      </c>
      <c r="J9" s="31">
        <v>0.98</v>
      </c>
      <c r="K9" s="19">
        <v>290</v>
      </c>
    </row>
    <row r="10" spans="1:12" ht="17.25" customHeight="1">
      <c r="A10" s="14" t="s">
        <v>124</v>
      </c>
      <c r="B10" s="13" t="s">
        <v>93</v>
      </c>
      <c r="C10" s="13" t="s">
        <v>94</v>
      </c>
      <c r="D10" s="13" t="s">
        <v>95</v>
      </c>
      <c r="E10" s="13" t="s">
        <v>125</v>
      </c>
      <c r="F10" s="13">
        <v>15.6</v>
      </c>
      <c r="G10" s="26" t="s">
        <v>113</v>
      </c>
      <c r="H10" s="13" t="s">
        <v>116</v>
      </c>
      <c r="I10" s="13" t="s">
        <v>118</v>
      </c>
      <c r="J10" s="31">
        <v>0.98</v>
      </c>
      <c r="K10" s="19">
        <v>290</v>
      </c>
    </row>
    <row r="11" spans="1:12" ht="15" customHeight="1">
      <c r="A11" s="14" t="s">
        <v>97</v>
      </c>
      <c r="B11" s="13" t="s">
        <v>98</v>
      </c>
      <c r="C11" s="13" t="s">
        <v>94</v>
      </c>
      <c r="D11" s="13" t="s">
        <v>95</v>
      </c>
      <c r="E11" s="13" t="s">
        <v>99</v>
      </c>
      <c r="F11" s="13">
        <v>18</v>
      </c>
      <c r="G11" s="26" t="s">
        <v>113</v>
      </c>
      <c r="H11" s="13" t="s">
        <v>116</v>
      </c>
      <c r="I11" s="18" t="s">
        <v>118</v>
      </c>
      <c r="J11" s="31">
        <v>0.98</v>
      </c>
      <c r="K11" s="19">
        <v>355</v>
      </c>
    </row>
    <row r="12" spans="1:12" ht="15" customHeight="1">
      <c r="A12" s="14" t="s">
        <v>100</v>
      </c>
      <c r="B12" s="13" t="s">
        <v>98</v>
      </c>
      <c r="C12" s="13" t="s">
        <v>94</v>
      </c>
      <c r="D12" s="13" t="s">
        <v>101</v>
      </c>
      <c r="E12" s="13" t="s">
        <v>102</v>
      </c>
      <c r="F12" s="13">
        <v>28.7</v>
      </c>
      <c r="G12" s="26" t="s">
        <v>113</v>
      </c>
      <c r="H12" s="13" t="s">
        <v>116</v>
      </c>
      <c r="I12" s="13" t="s">
        <v>118</v>
      </c>
      <c r="J12" s="31">
        <v>0.98</v>
      </c>
      <c r="K12" s="19">
        <f>-K15</f>
        <v>0</v>
      </c>
    </row>
    <row r="13" spans="1:12" ht="14.25" customHeight="1">
      <c r="A13" s="14" t="s">
        <v>103</v>
      </c>
      <c r="B13" s="13" t="s">
        <v>104</v>
      </c>
      <c r="C13" s="13" t="s">
        <v>94</v>
      </c>
      <c r="D13" s="13" t="s">
        <v>95</v>
      </c>
      <c r="E13" s="13" t="s">
        <v>99</v>
      </c>
      <c r="F13" s="13">
        <v>18.399999999999999</v>
      </c>
      <c r="G13" s="26" t="s">
        <v>113</v>
      </c>
      <c r="H13" s="13" t="s">
        <v>116</v>
      </c>
      <c r="I13" s="13" t="s">
        <v>118</v>
      </c>
      <c r="J13" s="31">
        <v>0.98</v>
      </c>
      <c r="K13" s="19">
        <v>400</v>
      </c>
    </row>
    <row r="14" spans="1:12" ht="15" customHeight="1">
      <c r="A14" s="14" t="s">
        <v>105</v>
      </c>
      <c r="B14" s="13" t="s">
        <v>106</v>
      </c>
      <c r="C14" s="13" t="s">
        <v>107</v>
      </c>
      <c r="D14" s="13" t="s">
        <v>108</v>
      </c>
      <c r="E14" s="13" t="s">
        <v>102</v>
      </c>
      <c r="F14" s="13">
        <v>31</v>
      </c>
      <c r="G14" s="26" t="s">
        <v>113</v>
      </c>
      <c r="H14" s="13" t="s">
        <v>116</v>
      </c>
      <c r="I14" s="13" t="s">
        <v>118</v>
      </c>
      <c r="J14" s="31">
        <v>0.98</v>
      </c>
      <c r="K14" s="19">
        <f>-K17</f>
        <v>0</v>
      </c>
    </row>
    <row r="15" spans="1:12" ht="16.5" customHeight="1">
      <c r="A15" s="14" t="s">
        <v>109</v>
      </c>
      <c r="B15" s="13" t="s">
        <v>110</v>
      </c>
      <c r="C15" s="13" t="s">
        <v>107</v>
      </c>
      <c r="D15" s="13" t="s">
        <v>108</v>
      </c>
      <c r="E15" s="13" t="s">
        <v>102</v>
      </c>
      <c r="F15" s="13">
        <v>32.799999999999997</v>
      </c>
      <c r="G15" s="26" t="s">
        <v>113</v>
      </c>
      <c r="H15" s="13" t="s">
        <v>116</v>
      </c>
      <c r="I15" s="18" t="s">
        <v>118</v>
      </c>
      <c r="J15" s="31">
        <v>0.98</v>
      </c>
      <c r="K15" s="19">
        <f>-K18</f>
        <v>0</v>
      </c>
    </row>
    <row r="17" spans="1:14">
      <c r="A17" s="27" t="s">
        <v>30</v>
      </c>
      <c r="H17" s="53" t="s">
        <v>267</v>
      </c>
      <c r="I17" s="53"/>
      <c r="J17" s="53"/>
      <c r="K17" s="53"/>
      <c r="L17" s="5"/>
      <c r="M17" s="5"/>
      <c r="N17" s="5"/>
    </row>
    <row r="18" spans="1:14">
      <c r="A18" t="s">
        <v>112</v>
      </c>
    </row>
    <row r="19" spans="1:14" ht="16.5" customHeight="1">
      <c r="A19" s="51" t="s">
        <v>123</v>
      </c>
      <c r="B19" s="51"/>
      <c r="C19" s="51"/>
      <c r="D19" s="51"/>
      <c r="E19" s="51"/>
      <c r="F19" s="51"/>
      <c r="G19" s="51"/>
      <c r="H19" s="51"/>
      <c r="I19" s="51"/>
      <c r="J19" s="52"/>
    </row>
    <row r="20" spans="1:14" ht="16.5" customHeight="1">
      <c r="A20" s="51" t="s">
        <v>120</v>
      </c>
      <c r="B20" s="51"/>
      <c r="C20" s="51"/>
      <c r="D20" s="51"/>
      <c r="E20" s="51"/>
      <c r="F20" s="51"/>
      <c r="G20" s="51"/>
      <c r="H20" s="51"/>
      <c r="I20" s="51"/>
      <c r="J20" s="51"/>
      <c r="K20" s="51"/>
    </row>
    <row r="21" spans="1:14" ht="16.5" customHeight="1">
      <c r="A21" s="54" t="s">
        <v>121</v>
      </c>
      <c r="B21" s="54"/>
      <c r="C21" s="54"/>
      <c r="D21" s="54"/>
      <c r="E21" s="54"/>
      <c r="F21" s="54"/>
      <c r="G21" s="54"/>
      <c r="H21" s="54"/>
      <c r="I21" s="54"/>
      <c r="J21" s="54"/>
      <c r="K21" s="54"/>
    </row>
    <row r="22" spans="1:14" ht="15.75" customHeight="1">
      <c r="A22" s="54" t="s">
        <v>126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</row>
    <row r="24" spans="1:14">
      <c r="D24" s="32"/>
    </row>
    <row r="35" spans="1:11" ht="18.75" customHeight="1" thickBot="1"/>
    <row r="36" spans="1:11" ht="33" customHeight="1" thickTop="1" thickBot="1">
      <c r="A36" s="1" t="s">
        <v>122</v>
      </c>
      <c r="B36" s="15"/>
      <c r="C36" s="15"/>
      <c r="D36" s="15"/>
      <c r="E36" s="15"/>
      <c r="F36" s="15"/>
      <c r="G36" s="15"/>
      <c r="H36" s="15"/>
      <c r="I36" s="48"/>
      <c r="J36" s="49"/>
      <c r="K36" s="50"/>
    </row>
    <row r="37" spans="1:11" ht="40.5" customHeight="1" thickTop="1">
      <c r="A37" s="11" t="s">
        <v>87</v>
      </c>
      <c r="B37" s="11" t="s">
        <v>88</v>
      </c>
      <c r="C37" s="11" t="s">
        <v>89</v>
      </c>
      <c r="D37" s="11" t="s">
        <v>90</v>
      </c>
      <c r="E37" s="11" t="s">
        <v>91</v>
      </c>
      <c r="F37" s="11" t="s">
        <v>111</v>
      </c>
      <c r="G37" s="11" t="s">
        <v>114</v>
      </c>
      <c r="H37" s="11" t="s">
        <v>115</v>
      </c>
      <c r="I37" s="11" t="s">
        <v>117</v>
      </c>
      <c r="J37" s="7" t="s">
        <v>119</v>
      </c>
      <c r="K37" s="10" t="s">
        <v>85</v>
      </c>
    </row>
    <row r="38" spans="1:11" ht="17.25" customHeight="1">
      <c r="A38" s="14" t="s">
        <v>127</v>
      </c>
      <c r="B38" s="13" t="s">
        <v>128</v>
      </c>
      <c r="C38" s="13" t="s">
        <v>94</v>
      </c>
      <c r="D38" s="13" t="s">
        <v>95</v>
      </c>
      <c r="E38" s="13" t="s">
        <v>129</v>
      </c>
      <c r="F38" s="13">
        <v>13</v>
      </c>
      <c r="G38" s="26" t="s">
        <v>154</v>
      </c>
      <c r="H38" s="13" t="s">
        <v>116</v>
      </c>
      <c r="I38" s="13" t="s">
        <v>118</v>
      </c>
      <c r="J38" s="31">
        <v>0.98</v>
      </c>
      <c r="K38" s="23">
        <v>546</v>
      </c>
    </row>
    <row r="39" spans="1:11" ht="17.25" customHeight="1">
      <c r="A39" s="14" t="s">
        <v>130</v>
      </c>
      <c r="B39" s="13" t="s">
        <v>131</v>
      </c>
      <c r="C39" s="13" t="s">
        <v>94</v>
      </c>
      <c r="D39" s="13" t="s">
        <v>95</v>
      </c>
      <c r="E39" s="13" t="s">
        <v>129</v>
      </c>
      <c r="F39" s="13">
        <v>16</v>
      </c>
      <c r="G39" s="26" t="s">
        <v>154</v>
      </c>
      <c r="H39" s="13" t="s">
        <v>116</v>
      </c>
      <c r="I39" s="13" t="s">
        <v>118</v>
      </c>
      <c r="J39" s="31">
        <v>0.98</v>
      </c>
      <c r="K39" s="23">
        <v>584</v>
      </c>
    </row>
    <row r="40" spans="1:11" ht="15" customHeight="1">
      <c r="A40" s="14" t="s">
        <v>132</v>
      </c>
      <c r="B40" s="13" t="s">
        <v>98</v>
      </c>
      <c r="C40" s="13" t="s">
        <v>94</v>
      </c>
      <c r="D40" s="13" t="s">
        <v>95</v>
      </c>
      <c r="E40" s="13" t="s">
        <v>133</v>
      </c>
      <c r="F40" s="13">
        <v>21</v>
      </c>
      <c r="G40" s="26" t="s">
        <v>154</v>
      </c>
      <c r="H40" s="13" t="s">
        <v>116</v>
      </c>
      <c r="I40" s="18" t="s">
        <v>118</v>
      </c>
      <c r="J40" s="31">
        <v>0.98</v>
      </c>
      <c r="K40" s="23">
        <v>664</v>
      </c>
    </row>
    <row r="41" spans="1:11" ht="15" customHeight="1">
      <c r="A41" s="14" t="s">
        <v>134</v>
      </c>
      <c r="B41" s="13" t="s">
        <v>106</v>
      </c>
      <c r="C41" s="13" t="s">
        <v>107</v>
      </c>
      <c r="D41" s="13" t="s">
        <v>135</v>
      </c>
      <c r="E41" s="13" t="s">
        <v>136</v>
      </c>
      <c r="F41" s="13">
        <v>30</v>
      </c>
      <c r="G41" s="26" t="s">
        <v>154</v>
      </c>
      <c r="H41" s="13" t="s">
        <v>116</v>
      </c>
      <c r="I41" s="13" t="s">
        <v>118</v>
      </c>
      <c r="J41" s="31">
        <v>0.98</v>
      </c>
      <c r="K41" s="23">
        <v>1105</v>
      </c>
    </row>
    <row r="42" spans="1:11" ht="14.25" customHeight="1">
      <c r="A42" s="14" t="s">
        <v>137</v>
      </c>
      <c r="B42" s="13" t="s">
        <v>262</v>
      </c>
      <c r="C42" s="13" t="s">
        <v>107</v>
      </c>
      <c r="D42" s="13" t="s">
        <v>135</v>
      </c>
      <c r="E42" s="13" t="s">
        <v>136</v>
      </c>
      <c r="F42" s="13">
        <v>31</v>
      </c>
      <c r="G42" s="26" t="s">
        <v>154</v>
      </c>
      <c r="H42" s="13" t="s">
        <v>116</v>
      </c>
      <c r="I42" s="13" t="s">
        <v>118</v>
      </c>
      <c r="J42" s="31">
        <v>0.98</v>
      </c>
      <c r="K42" s="23">
        <v>1215</v>
      </c>
    </row>
    <row r="43" spans="1:11" ht="15" customHeight="1">
      <c r="A43" s="14" t="s">
        <v>138</v>
      </c>
      <c r="B43" s="13" t="s">
        <v>131</v>
      </c>
      <c r="C43" s="13" t="s">
        <v>94</v>
      </c>
      <c r="D43" s="13" t="s">
        <v>95</v>
      </c>
      <c r="E43" s="13" t="s">
        <v>129</v>
      </c>
      <c r="F43" s="13">
        <v>9</v>
      </c>
      <c r="G43" s="26" t="s">
        <v>154</v>
      </c>
      <c r="H43" s="13" t="s">
        <v>116</v>
      </c>
      <c r="I43" s="13" t="s">
        <v>118</v>
      </c>
      <c r="J43" s="31">
        <v>0.98</v>
      </c>
      <c r="K43" s="23">
        <v>678</v>
      </c>
    </row>
    <row r="44" spans="1:11" ht="15" customHeight="1">
      <c r="A44" s="14" t="s">
        <v>139</v>
      </c>
      <c r="B44" s="13" t="s">
        <v>106</v>
      </c>
      <c r="C44" s="13" t="s">
        <v>107</v>
      </c>
      <c r="D44" s="13" t="s">
        <v>135</v>
      </c>
      <c r="E44" s="13" t="s">
        <v>133</v>
      </c>
      <c r="F44" s="13">
        <v>13</v>
      </c>
      <c r="G44" s="26" t="s">
        <v>154</v>
      </c>
      <c r="H44" s="13" t="s">
        <v>116</v>
      </c>
      <c r="I44" s="13" t="s">
        <v>118</v>
      </c>
      <c r="J44" s="31">
        <v>0.98</v>
      </c>
      <c r="K44" s="23">
        <v>827</v>
      </c>
    </row>
    <row r="45" spans="1:11" ht="16.5" customHeight="1">
      <c r="A45" s="14" t="s">
        <v>140</v>
      </c>
      <c r="B45" s="13" t="s">
        <v>110</v>
      </c>
      <c r="C45" s="13" t="s">
        <v>107</v>
      </c>
      <c r="D45" s="13" t="s">
        <v>141</v>
      </c>
      <c r="E45" s="13" t="s">
        <v>133</v>
      </c>
      <c r="F45" s="13">
        <v>14</v>
      </c>
      <c r="G45" s="26" t="s">
        <v>154</v>
      </c>
      <c r="H45" s="13" t="s">
        <v>116</v>
      </c>
      <c r="I45" s="18" t="s">
        <v>118</v>
      </c>
      <c r="J45" s="31">
        <v>0.98</v>
      </c>
      <c r="K45" s="23">
        <v>939</v>
      </c>
    </row>
    <row r="46" spans="1:11" ht="16.5" customHeight="1">
      <c r="A46" s="14" t="s">
        <v>142</v>
      </c>
      <c r="B46" s="13" t="s">
        <v>128</v>
      </c>
      <c r="C46" s="13" t="s">
        <v>94</v>
      </c>
      <c r="D46" s="13" t="s">
        <v>95</v>
      </c>
      <c r="E46" s="13" t="s">
        <v>143</v>
      </c>
      <c r="F46" s="13">
        <v>12</v>
      </c>
      <c r="G46" s="26" t="s">
        <v>154</v>
      </c>
      <c r="H46" s="13" t="s">
        <v>116</v>
      </c>
      <c r="I46" s="13" t="s">
        <v>118</v>
      </c>
      <c r="J46" s="31">
        <v>0.98</v>
      </c>
      <c r="K46" s="23">
        <v>385</v>
      </c>
    </row>
    <row r="47" spans="1:11" ht="16.5" customHeight="1">
      <c r="A47" s="14" t="s">
        <v>144</v>
      </c>
      <c r="B47" s="13" t="s">
        <v>131</v>
      </c>
      <c r="C47" s="13" t="s">
        <v>94</v>
      </c>
      <c r="D47" s="13" t="s">
        <v>95</v>
      </c>
      <c r="E47" s="13" t="s">
        <v>143</v>
      </c>
      <c r="F47" s="13">
        <v>14</v>
      </c>
      <c r="G47" s="26" t="s">
        <v>154</v>
      </c>
      <c r="H47" s="13" t="s">
        <v>116</v>
      </c>
      <c r="I47" s="13" t="s">
        <v>118</v>
      </c>
      <c r="J47" s="31">
        <v>0.98</v>
      </c>
      <c r="K47" s="23">
        <v>450</v>
      </c>
    </row>
    <row r="48" spans="1:11" ht="16.5" customHeight="1">
      <c r="A48" s="14" t="s">
        <v>145</v>
      </c>
      <c r="B48" s="13" t="s">
        <v>98</v>
      </c>
      <c r="C48" s="13" t="s">
        <v>94</v>
      </c>
      <c r="D48" s="13" t="s">
        <v>95</v>
      </c>
      <c r="E48" s="13" t="s">
        <v>143</v>
      </c>
      <c r="F48" s="13">
        <v>19</v>
      </c>
      <c r="G48" s="26" t="s">
        <v>154</v>
      </c>
      <c r="H48" s="13" t="s">
        <v>116</v>
      </c>
      <c r="I48" s="13" t="s">
        <v>118</v>
      </c>
      <c r="J48" s="31">
        <v>0.98</v>
      </c>
      <c r="K48" s="23">
        <v>605</v>
      </c>
    </row>
    <row r="49" spans="1:14" ht="16.5" customHeight="1">
      <c r="A49" s="14" t="s">
        <v>146</v>
      </c>
      <c r="B49" s="13" t="s">
        <v>147</v>
      </c>
      <c r="C49" s="13" t="s">
        <v>94</v>
      </c>
      <c r="D49" s="13" t="s">
        <v>135</v>
      </c>
      <c r="E49" s="13" t="s">
        <v>148</v>
      </c>
      <c r="F49" s="13">
        <v>34</v>
      </c>
      <c r="G49" s="26" t="s">
        <v>154</v>
      </c>
      <c r="H49" s="13" t="s">
        <v>116</v>
      </c>
      <c r="I49" s="13" t="s">
        <v>118</v>
      </c>
      <c r="J49" s="31">
        <v>0.98</v>
      </c>
      <c r="K49" s="23">
        <v>730</v>
      </c>
    </row>
    <row r="50" spans="1:14" ht="16.5" customHeight="1">
      <c r="A50" s="14" t="s">
        <v>149</v>
      </c>
      <c r="B50" s="13" t="s">
        <v>110</v>
      </c>
      <c r="C50" s="13" t="s">
        <v>107</v>
      </c>
      <c r="D50" s="13" t="s">
        <v>150</v>
      </c>
      <c r="E50" s="13" t="s">
        <v>148</v>
      </c>
      <c r="F50" s="13">
        <v>35</v>
      </c>
      <c r="G50" s="26" t="s">
        <v>154</v>
      </c>
      <c r="H50" s="13" t="s">
        <v>116</v>
      </c>
      <c r="I50" s="13" t="s">
        <v>118</v>
      </c>
      <c r="J50" s="31">
        <v>0.98</v>
      </c>
      <c r="K50" s="23">
        <v>916</v>
      </c>
    </row>
    <row r="51" spans="1:14" ht="16.5" customHeight="1">
      <c r="A51" s="14" t="s">
        <v>151</v>
      </c>
      <c r="B51" s="13" t="s">
        <v>131</v>
      </c>
      <c r="C51" s="13" t="s">
        <v>94</v>
      </c>
      <c r="D51" s="13" t="s">
        <v>95</v>
      </c>
      <c r="E51" s="13" t="s">
        <v>143</v>
      </c>
      <c r="F51" s="13">
        <v>8</v>
      </c>
      <c r="G51" s="26" t="s">
        <v>154</v>
      </c>
      <c r="H51" s="13" t="s">
        <v>116</v>
      </c>
      <c r="I51" s="13" t="s">
        <v>118</v>
      </c>
      <c r="J51" s="31">
        <v>0.98</v>
      </c>
      <c r="K51" s="23">
        <v>426</v>
      </c>
    </row>
    <row r="52" spans="1:14" ht="16.5" customHeight="1">
      <c r="A52" s="14" t="s">
        <v>152</v>
      </c>
      <c r="B52" s="13" t="s">
        <v>147</v>
      </c>
      <c r="C52" s="13" t="s">
        <v>94</v>
      </c>
      <c r="D52" s="13" t="s">
        <v>135</v>
      </c>
      <c r="E52" s="13" t="s">
        <v>148</v>
      </c>
      <c r="F52" s="13">
        <v>14</v>
      </c>
      <c r="G52" s="26" t="s">
        <v>154</v>
      </c>
      <c r="H52" s="13" t="s">
        <v>116</v>
      </c>
      <c r="I52" s="13" t="s">
        <v>118</v>
      </c>
      <c r="J52" s="31">
        <v>0.98</v>
      </c>
      <c r="K52" s="23">
        <v>584</v>
      </c>
    </row>
    <row r="53" spans="1:14">
      <c r="A53" s="14" t="s">
        <v>153</v>
      </c>
      <c r="B53" s="13" t="s">
        <v>110</v>
      </c>
      <c r="C53" s="13" t="s">
        <v>107</v>
      </c>
      <c r="D53" s="13" t="s">
        <v>150</v>
      </c>
      <c r="E53" s="13" t="s">
        <v>148</v>
      </c>
      <c r="F53" s="13">
        <v>15</v>
      </c>
      <c r="G53" s="26" t="s">
        <v>154</v>
      </c>
      <c r="H53" s="13" t="s">
        <v>116</v>
      </c>
      <c r="I53" s="13" t="s">
        <v>118</v>
      </c>
      <c r="J53" s="31">
        <v>0.98</v>
      </c>
      <c r="K53" s="23">
        <v>897</v>
      </c>
    </row>
    <row r="54" spans="1:14" ht="24.75">
      <c r="A54" s="14" t="s">
        <v>158</v>
      </c>
      <c r="B54" s="13" t="s">
        <v>159</v>
      </c>
      <c r="C54" s="13" t="s">
        <v>107</v>
      </c>
      <c r="D54" s="13" t="s">
        <v>160</v>
      </c>
      <c r="E54" s="33" t="s">
        <v>161</v>
      </c>
      <c r="F54" s="13">
        <v>38</v>
      </c>
      <c r="G54" s="34" t="s">
        <v>180</v>
      </c>
      <c r="H54" s="13" t="s">
        <v>116</v>
      </c>
      <c r="I54" s="13" t="s">
        <v>118</v>
      </c>
      <c r="J54" s="31">
        <v>0.98</v>
      </c>
      <c r="K54" s="23">
        <v>1093</v>
      </c>
    </row>
    <row r="55" spans="1:14" ht="24.75">
      <c r="A55" s="14" t="s">
        <v>162</v>
      </c>
      <c r="B55" s="13" t="s">
        <v>163</v>
      </c>
      <c r="C55" s="13" t="s">
        <v>107</v>
      </c>
      <c r="D55" s="13" t="s">
        <v>160</v>
      </c>
      <c r="E55" s="33" t="s">
        <v>161</v>
      </c>
      <c r="F55" s="13">
        <v>40</v>
      </c>
      <c r="G55" s="26" t="s">
        <v>180</v>
      </c>
      <c r="H55" s="13" t="s">
        <v>116</v>
      </c>
      <c r="I55" s="13" t="s">
        <v>118</v>
      </c>
      <c r="J55" s="31">
        <v>0.98</v>
      </c>
      <c r="K55" s="23">
        <v>1374</v>
      </c>
    </row>
    <row r="56" spans="1:14" ht="24.75">
      <c r="A56" s="14" t="s">
        <v>164</v>
      </c>
      <c r="B56" s="13" t="s">
        <v>165</v>
      </c>
      <c r="C56" s="13" t="s">
        <v>166</v>
      </c>
      <c r="D56" s="13" t="s">
        <v>167</v>
      </c>
      <c r="E56" s="33" t="s">
        <v>168</v>
      </c>
      <c r="F56" s="13">
        <v>62</v>
      </c>
      <c r="G56" s="26" t="s">
        <v>180</v>
      </c>
      <c r="H56" s="13" t="s">
        <v>116</v>
      </c>
      <c r="I56" s="13" t="s">
        <v>118</v>
      </c>
      <c r="J56" s="31">
        <v>0.98</v>
      </c>
      <c r="K56" s="23">
        <v>1921</v>
      </c>
    </row>
    <row r="57" spans="1:14" ht="24.75">
      <c r="A57" s="14" t="s">
        <v>169</v>
      </c>
      <c r="B57" s="13" t="s">
        <v>170</v>
      </c>
      <c r="C57" s="13" t="s">
        <v>166</v>
      </c>
      <c r="D57" s="13" t="s">
        <v>167</v>
      </c>
      <c r="E57" s="33" t="s">
        <v>168</v>
      </c>
      <c r="F57" s="13">
        <v>64</v>
      </c>
      <c r="G57" s="26" t="s">
        <v>180</v>
      </c>
      <c r="H57" s="13" t="s">
        <v>116</v>
      </c>
      <c r="I57" s="13" t="s">
        <v>118</v>
      </c>
      <c r="J57" s="31">
        <v>0.98</v>
      </c>
      <c r="K57" s="23">
        <v>2187</v>
      </c>
    </row>
    <row r="58" spans="1:14" ht="24.75">
      <c r="A58" s="14" t="s">
        <v>171</v>
      </c>
      <c r="B58" s="13" t="s">
        <v>172</v>
      </c>
      <c r="C58" s="13" t="s">
        <v>166</v>
      </c>
      <c r="D58" s="13" t="s">
        <v>167</v>
      </c>
      <c r="E58" s="33" t="s">
        <v>173</v>
      </c>
      <c r="F58" s="13">
        <v>80</v>
      </c>
      <c r="G58" s="26" t="s">
        <v>180</v>
      </c>
      <c r="H58" s="13" t="s">
        <v>116</v>
      </c>
      <c r="I58" s="13" t="s">
        <v>118</v>
      </c>
      <c r="J58" s="31">
        <v>0.98</v>
      </c>
      <c r="K58" s="23">
        <v>3047</v>
      </c>
    </row>
    <row r="59" spans="1:14" ht="24.75">
      <c r="A59" s="14" t="s">
        <v>174</v>
      </c>
      <c r="B59" s="13" t="s">
        <v>175</v>
      </c>
      <c r="C59" s="13" t="s">
        <v>166</v>
      </c>
      <c r="D59" s="13" t="s">
        <v>167</v>
      </c>
      <c r="E59" s="33" t="s">
        <v>173</v>
      </c>
      <c r="F59" s="13">
        <v>85</v>
      </c>
      <c r="G59" s="26" t="s">
        <v>180</v>
      </c>
      <c r="H59" s="13" t="s">
        <v>116</v>
      </c>
      <c r="I59" s="13" t="s">
        <v>118</v>
      </c>
      <c r="J59" s="31">
        <v>0.98</v>
      </c>
      <c r="K59" s="23">
        <v>3607</v>
      </c>
    </row>
    <row r="60" spans="1:14" ht="36.75">
      <c r="A60" s="14" t="s">
        <v>176</v>
      </c>
      <c r="B60" s="13" t="s">
        <v>177</v>
      </c>
      <c r="C60" s="13" t="s">
        <v>166</v>
      </c>
      <c r="D60" s="13" t="s">
        <v>167</v>
      </c>
      <c r="E60" s="33" t="s">
        <v>173</v>
      </c>
      <c r="F60" s="13">
        <v>64</v>
      </c>
      <c r="G60" s="34" t="s">
        <v>181</v>
      </c>
      <c r="H60" s="13" t="s">
        <v>116</v>
      </c>
      <c r="I60" s="13" t="s">
        <v>118</v>
      </c>
      <c r="J60" s="31">
        <v>0.98</v>
      </c>
      <c r="K60" s="23">
        <v>3093</v>
      </c>
    </row>
    <row r="61" spans="1:14" ht="36.75">
      <c r="A61" s="14" t="s">
        <v>178</v>
      </c>
      <c r="B61" s="13" t="s">
        <v>172</v>
      </c>
      <c r="C61" s="13" t="s">
        <v>166</v>
      </c>
      <c r="D61" s="13" t="s">
        <v>167</v>
      </c>
      <c r="E61" s="33" t="s">
        <v>173</v>
      </c>
      <c r="F61" s="13">
        <v>80</v>
      </c>
      <c r="G61" s="34" t="s">
        <v>181</v>
      </c>
      <c r="H61" s="13" t="s">
        <v>116</v>
      </c>
      <c r="I61" s="13" t="s">
        <v>118</v>
      </c>
      <c r="J61" s="31">
        <v>0.98</v>
      </c>
      <c r="K61" s="23">
        <v>3093</v>
      </c>
    </row>
    <row r="62" spans="1:14" ht="36.75">
      <c r="A62" s="14" t="s">
        <v>179</v>
      </c>
      <c r="B62" s="13" t="s">
        <v>175</v>
      </c>
      <c r="C62" s="13" t="s">
        <v>166</v>
      </c>
      <c r="D62" s="13" t="s">
        <v>167</v>
      </c>
      <c r="E62" s="33" t="s">
        <v>173</v>
      </c>
      <c r="F62" s="13">
        <v>85</v>
      </c>
      <c r="G62" s="34" t="s">
        <v>181</v>
      </c>
      <c r="H62" s="13" t="s">
        <v>116</v>
      </c>
      <c r="I62" s="13" t="s">
        <v>118</v>
      </c>
      <c r="J62" s="31">
        <v>0.98</v>
      </c>
      <c r="K62" s="23">
        <v>3808</v>
      </c>
    </row>
    <row r="64" spans="1:14">
      <c r="A64" s="27" t="s">
        <v>30</v>
      </c>
      <c r="H64" s="53" t="s">
        <v>267</v>
      </c>
      <c r="I64" s="53"/>
      <c r="J64" s="53"/>
      <c r="K64" s="53"/>
      <c r="L64" s="5"/>
      <c r="M64" s="5"/>
      <c r="N64" s="5"/>
    </row>
    <row r="65" spans="1:11" ht="30" customHeight="1">
      <c r="A65" s="51" t="s">
        <v>155</v>
      </c>
      <c r="B65" s="51"/>
      <c r="C65" s="51"/>
      <c r="D65" s="51"/>
      <c r="E65" s="51"/>
      <c r="F65" s="51"/>
      <c r="G65" s="51"/>
      <c r="H65" s="51"/>
      <c r="I65" s="51"/>
      <c r="J65" s="51"/>
    </row>
    <row r="66" spans="1:11" ht="32.25" customHeight="1">
      <c r="A66" s="51" t="s">
        <v>157</v>
      </c>
      <c r="B66" s="51"/>
      <c r="C66" s="51"/>
      <c r="D66" s="51"/>
      <c r="E66" s="51"/>
      <c r="F66" s="51"/>
      <c r="G66" s="51"/>
      <c r="H66" s="51"/>
      <c r="I66" s="51"/>
      <c r="J66" s="52"/>
    </row>
    <row r="67" spans="1:11" ht="16.5" customHeight="1">
      <c r="A67" s="51" t="s">
        <v>120</v>
      </c>
      <c r="B67" s="51"/>
      <c r="C67" s="51"/>
      <c r="D67" s="51"/>
      <c r="E67" s="51"/>
      <c r="F67" s="51"/>
      <c r="G67" s="51"/>
      <c r="H67" s="51"/>
      <c r="I67" s="51"/>
      <c r="J67" s="51"/>
      <c r="K67" s="51"/>
    </row>
    <row r="68" spans="1:11" ht="32.25" customHeight="1">
      <c r="A68" s="54" t="s">
        <v>156</v>
      </c>
      <c r="B68" s="54"/>
      <c r="C68" s="54"/>
      <c r="D68" s="54"/>
      <c r="E68" s="54"/>
      <c r="F68" s="54"/>
      <c r="G68" s="54"/>
      <c r="H68" s="54"/>
      <c r="I68" s="54"/>
      <c r="J68" s="54"/>
      <c r="K68" s="54"/>
    </row>
    <row r="69" spans="1:11" ht="15.75" customHeight="1">
      <c r="A69" s="54" t="s">
        <v>182</v>
      </c>
      <c r="B69" s="54"/>
      <c r="C69" s="54"/>
      <c r="D69" s="54"/>
      <c r="E69" s="54"/>
      <c r="F69" s="54"/>
      <c r="G69" s="54"/>
      <c r="H69" s="54"/>
      <c r="I69" s="54"/>
      <c r="J69" s="54"/>
      <c r="K69" s="54"/>
    </row>
    <row r="70" spans="1:11" ht="30" customHeight="1">
      <c r="A70" s="54" t="s">
        <v>184</v>
      </c>
      <c r="B70" s="54"/>
      <c r="C70" s="54"/>
      <c r="D70" s="54"/>
      <c r="E70" s="54"/>
      <c r="F70" s="54"/>
      <c r="G70" s="54"/>
      <c r="H70" s="54"/>
      <c r="I70" s="54"/>
      <c r="J70" s="54"/>
      <c r="K70" s="35"/>
    </row>
    <row r="71" spans="1:11">
      <c r="A71" t="s">
        <v>183</v>
      </c>
    </row>
  </sheetData>
  <mergeCells count="14">
    <mergeCell ref="A70:J70"/>
    <mergeCell ref="I36:K36"/>
    <mergeCell ref="H64:K64"/>
    <mergeCell ref="A66:J66"/>
    <mergeCell ref="A67:K67"/>
    <mergeCell ref="A68:K68"/>
    <mergeCell ref="A69:K69"/>
    <mergeCell ref="A65:J65"/>
    <mergeCell ref="A22:K22"/>
    <mergeCell ref="I7:K7"/>
    <mergeCell ref="H17:K17"/>
    <mergeCell ref="A19:J19"/>
    <mergeCell ref="A20:K20"/>
    <mergeCell ref="A21:K21"/>
  </mergeCells>
  <pageMargins left="0.25" right="0.25" top="0.75" bottom="0.75" header="0.3" footer="0.3"/>
  <pageSetup paperSize="9" orientation="landscape" horizontalDpi="4294967293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C000"/>
  </sheetPr>
  <dimension ref="A5:L45"/>
  <sheetViews>
    <sheetView showGridLines="0" zoomScale="85" zoomScaleNormal="85" workbookViewId="0">
      <selection activeCell="G25" sqref="G25:I25"/>
    </sheetView>
  </sheetViews>
  <sheetFormatPr defaultRowHeight="15"/>
  <cols>
    <col min="1" max="1" width="15.85546875" customWidth="1"/>
    <col min="2" max="2" width="15.5703125" customWidth="1"/>
    <col min="3" max="3" width="16.5703125" customWidth="1"/>
    <col min="4" max="4" width="14.7109375" customWidth="1"/>
    <col min="5" max="6" width="12.28515625" customWidth="1"/>
    <col min="7" max="7" width="16.7109375" customWidth="1"/>
    <col min="8" max="8" width="11" customWidth="1"/>
    <col min="9" max="9" width="15.7109375" customWidth="1"/>
    <col min="10" max="10" width="9.5703125" customWidth="1"/>
    <col min="14" max="14" width="9.28515625" bestFit="1" customWidth="1"/>
  </cols>
  <sheetData>
    <row r="5" spans="1:10" ht="32.25" customHeight="1">
      <c r="A5" s="2"/>
      <c r="B5" s="3"/>
      <c r="C5" s="3"/>
      <c r="D5" s="3"/>
      <c r="E5" s="3"/>
      <c r="F5" s="3"/>
      <c r="G5" s="3"/>
      <c r="H5" s="4"/>
      <c r="I5" s="4"/>
      <c r="J5" s="3"/>
    </row>
    <row r="6" spans="1:10" ht="48" customHeight="1" thickBot="1">
      <c r="A6" s="2"/>
      <c r="B6" s="3"/>
      <c r="C6" s="3"/>
      <c r="D6" s="3"/>
      <c r="E6" s="3"/>
      <c r="F6" s="3"/>
      <c r="G6" s="3"/>
      <c r="H6" s="4"/>
      <c r="I6" s="4"/>
    </row>
    <row r="7" spans="1:10" ht="33" customHeight="1" thickTop="1" thickBot="1">
      <c r="A7" s="1" t="s">
        <v>186</v>
      </c>
      <c r="B7" s="15"/>
      <c r="C7" s="15"/>
      <c r="D7" s="15"/>
      <c r="E7" s="15"/>
      <c r="F7" s="15"/>
      <c r="G7" s="16"/>
      <c r="H7" s="49"/>
      <c r="I7" s="50"/>
    </row>
    <row r="8" spans="1:10" ht="40.5" customHeight="1" thickTop="1">
      <c r="A8" s="28" t="s">
        <v>56</v>
      </c>
      <c r="B8" s="29" t="s">
        <v>204</v>
      </c>
      <c r="C8" s="29" t="s">
        <v>205</v>
      </c>
      <c r="D8" s="29" t="s">
        <v>206</v>
      </c>
      <c r="E8" s="29" t="s">
        <v>207</v>
      </c>
      <c r="F8" s="29" t="s">
        <v>187</v>
      </c>
      <c r="G8" s="29" t="s">
        <v>91</v>
      </c>
      <c r="H8" s="29" t="s">
        <v>208</v>
      </c>
      <c r="I8" s="28" t="s">
        <v>85</v>
      </c>
    </row>
    <row r="9" spans="1:10" ht="12.75" customHeight="1">
      <c r="A9" s="14" t="s">
        <v>189</v>
      </c>
      <c r="B9" s="39">
        <v>12</v>
      </c>
      <c r="C9" s="13">
        <v>5</v>
      </c>
      <c r="D9" s="13">
        <v>5</v>
      </c>
      <c r="E9" s="13" t="s">
        <v>199</v>
      </c>
      <c r="F9" s="13" t="s">
        <v>191</v>
      </c>
      <c r="G9" s="26" t="s">
        <v>198</v>
      </c>
      <c r="H9" s="20">
        <v>160</v>
      </c>
      <c r="I9" s="19">
        <v>53</v>
      </c>
    </row>
    <row r="10" spans="1:10" ht="12" customHeight="1">
      <c r="A10" s="14" t="s">
        <v>190</v>
      </c>
      <c r="B10" s="39" t="s">
        <v>185</v>
      </c>
      <c r="C10" s="13">
        <v>10</v>
      </c>
      <c r="D10" s="13">
        <v>10</v>
      </c>
      <c r="E10" s="13" t="s">
        <v>199</v>
      </c>
      <c r="F10" s="13" t="s">
        <v>191</v>
      </c>
      <c r="G10" s="26" t="s">
        <v>188</v>
      </c>
      <c r="H10" s="20">
        <v>350</v>
      </c>
      <c r="I10" s="19">
        <v>131</v>
      </c>
    </row>
    <row r="11" spans="1:10" ht="12" customHeight="1">
      <c r="A11" s="14" t="s">
        <v>192</v>
      </c>
      <c r="B11" s="39" t="s">
        <v>185</v>
      </c>
      <c r="C11" s="13">
        <v>15</v>
      </c>
      <c r="D11" s="13">
        <v>15</v>
      </c>
      <c r="E11" s="13" t="s">
        <v>199</v>
      </c>
      <c r="F11" s="13" t="s">
        <v>191</v>
      </c>
      <c r="G11" s="26" t="s">
        <v>188</v>
      </c>
      <c r="H11" s="20">
        <v>350</v>
      </c>
      <c r="I11" s="19">
        <v>156</v>
      </c>
    </row>
    <row r="12" spans="1:10" ht="12" customHeight="1">
      <c r="A12" s="14" t="s">
        <v>193</v>
      </c>
      <c r="B12" s="39" t="s">
        <v>185</v>
      </c>
      <c r="C12" s="13">
        <v>20</v>
      </c>
      <c r="D12" s="13">
        <v>20</v>
      </c>
      <c r="E12" s="13" t="s">
        <v>199</v>
      </c>
      <c r="F12" s="13" t="s">
        <v>191</v>
      </c>
      <c r="G12" s="26" t="s">
        <v>188</v>
      </c>
      <c r="H12" s="20">
        <v>350</v>
      </c>
      <c r="I12" s="19">
        <v>185</v>
      </c>
    </row>
    <row r="13" spans="1:10" ht="12" customHeight="1">
      <c r="A13" s="14" t="s">
        <v>194</v>
      </c>
      <c r="B13" s="39" t="s">
        <v>185</v>
      </c>
      <c r="C13" s="13">
        <v>30</v>
      </c>
      <c r="D13" s="13">
        <v>30</v>
      </c>
      <c r="E13" s="13" t="s">
        <v>199</v>
      </c>
      <c r="F13" s="13" t="s">
        <v>191</v>
      </c>
      <c r="G13" s="26" t="s">
        <v>188</v>
      </c>
      <c r="H13" s="20">
        <v>350</v>
      </c>
      <c r="I13" s="19">
        <v>216</v>
      </c>
    </row>
    <row r="14" spans="1:10" ht="13.5" customHeight="1">
      <c r="A14" s="14" t="s">
        <v>196</v>
      </c>
      <c r="B14" s="39" t="s">
        <v>185</v>
      </c>
      <c r="C14" s="13">
        <v>20</v>
      </c>
      <c r="D14" s="13">
        <v>20</v>
      </c>
      <c r="E14" s="13" t="s">
        <v>197</v>
      </c>
      <c r="F14" s="13" t="s">
        <v>191</v>
      </c>
      <c r="G14" s="26" t="s">
        <v>195</v>
      </c>
      <c r="H14" s="20">
        <v>350</v>
      </c>
      <c r="I14" s="19">
        <v>216</v>
      </c>
    </row>
    <row r="15" spans="1:10" ht="13.5" customHeight="1">
      <c r="A15" s="14" t="s">
        <v>263</v>
      </c>
      <c r="B15" s="39" t="s">
        <v>185</v>
      </c>
      <c r="C15" s="13">
        <v>15</v>
      </c>
      <c r="D15" s="13">
        <v>15</v>
      </c>
      <c r="E15" s="13" t="s">
        <v>199</v>
      </c>
      <c r="F15" s="13" t="s">
        <v>191</v>
      </c>
      <c r="G15" s="26" t="s">
        <v>188</v>
      </c>
      <c r="H15" s="20">
        <v>420</v>
      </c>
      <c r="I15" s="19">
        <v>100</v>
      </c>
    </row>
    <row r="16" spans="1:10" ht="13.5" customHeight="1">
      <c r="A16" s="14" t="s">
        <v>264</v>
      </c>
      <c r="B16" s="39" t="s">
        <v>185</v>
      </c>
      <c r="C16" s="13">
        <v>20</v>
      </c>
      <c r="D16" s="13">
        <v>20</v>
      </c>
      <c r="E16" s="13" t="s">
        <v>199</v>
      </c>
      <c r="F16" s="13" t="s">
        <v>191</v>
      </c>
      <c r="G16" s="26" t="s">
        <v>188</v>
      </c>
      <c r="H16" s="20">
        <v>420</v>
      </c>
      <c r="I16" s="19">
        <v>112</v>
      </c>
    </row>
    <row r="17" spans="1:12" ht="13.5" customHeight="1">
      <c r="A17" s="14" t="s">
        <v>265</v>
      </c>
      <c r="B17" s="39" t="s">
        <v>185</v>
      </c>
      <c r="C17" s="13">
        <v>30</v>
      </c>
      <c r="D17" s="13">
        <v>30</v>
      </c>
      <c r="E17" s="13" t="s">
        <v>199</v>
      </c>
      <c r="F17" s="13" t="s">
        <v>191</v>
      </c>
      <c r="G17" s="26" t="s">
        <v>188</v>
      </c>
      <c r="H17" s="20">
        <v>420</v>
      </c>
      <c r="I17" s="19">
        <v>145</v>
      </c>
    </row>
    <row r="18" spans="1:12" ht="13.5" customHeight="1">
      <c r="A18" s="14" t="s">
        <v>200</v>
      </c>
      <c r="B18" s="39" t="s">
        <v>185</v>
      </c>
      <c r="C18" s="13">
        <v>35</v>
      </c>
      <c r="D18" s="13">
        <v>35</v>
      </c>
      <c r="E18" s="13" t="s">
        <v>199</v>
      </c>
      <c r="F18" s="13" t="s">
        <v>191</v>
      </c>
      <c r="G18" s="26" t="s">
        <v>201</v>
      </c>
      <c r="H18" s="20">
        <v>550</v>
      </c>
      <c r="I18" s="19">
        <v>301</v>
      </c>
    </row>
    <row r="19" spans="1:12" ht="13.5" customHeight="1">
      <c r="A19" s="14" t="s">
        <v>202</v>
      </c>
      <c r="B19" s="39" t="s">
        <v>185</v>
      </c>
      <c r="C19" s="13">
        <v>45</v>
      </c>
      <c r="D19" s="13">
        <v>45</v>
      </c>
      <c r="E19" s="13" t="s">
        <v>199</v>
      </c>
      <c r="F19" s="13" t="s">
        <v>191</v>
      </c>
      <c r="G19" s="26" t="s">
        <v>201</v>
      </c>
      <c r="H19" s="20">
        <v>550</v>
      </c>
      <c r="I19" s="19">
        <v>348</v>
      </c>
    </row>
    <row r="20" spans="1:12" ht="13.5" customHeight="1">
      <c r="A20" s="14" t="s">
        <v>203</v>
      </c>
      <c r="B20" s="39">
        <v>48</v>
      </c>
      <c r="C20" s="13">
        <v>40</v>
      </c>
      <c r="D20" s="13">
        <v>40</v>
      </c>
      <c r="E20" s="13" t="s">
        <v>199</v>
      </c>
      <c r="F20" s="13" t="s">
        <v>191</v>
      </c>
      <c r="G20" s="26" t="s">
        <v>201</v>
      </c>
      <c r="H20" s="20">
        <v>550</v>
      </c>
      <c r="I20" s="19">
        <v>400</v>
      </c>
    </row>
    <row r="21" spans="1:12" ht="13.5" customHeight="1">
      <c r="A21" s="14" t="s">
        <v>209</v>
      </c>
      <c r="B21" s="39" t="s">
        <v>185</v>
      </c>
      <c r="C21" s="13">
        <v>6</v>
      </c>
      <c r="D21" s="13">
        <v>6</v>
      </c>
      <c r="E21" s="13" t="s">
        <v>199</v>
      </c>
      <c r="F21" s="13" t="s">
        <v>191</v>
      </c>
      <c r="G21" s="26" t="s">
        <v>212</v>
      </c>
      <c r="H21" s="20">
        <v>150</v>
      </c>
      <c r="I21" s="19">
        <v>36</v>
      </c>
    </row>
    <row r="22" spans="1:12" ht="13.5" customHeight="1">
      <c r="A22" s="14" t="s">
        <v>210</v>
      </c>
      <c r="B22" s="39" t="s">
        <v>185</v>
      </c>
      <c r="C22" s="13">
        <v>8</v>
      </c>
      <c r="D22" s="13">
        <v>8</v>
      </c>
      <c r="E22" s="13" t="s">
        <v>199</v>
      </c>
      <c r="F22" s="13" t="s">
        <v>191</v>
      </c>
      <c r="G22" s="26" t="s">
        <v>212</v>
      </c>
      <c r="H22" s="20">
        <v>150</v>
      </c>
      <c r="I22" s="19">
        <v>50</v>
      </c>
    </row>
    <row r="23" spans="1:12" ht="13.5" customHeight="1">
      <c r="A23" s="14" t="s">
        <v>211</v>
      </c>
      <c r="B23" s="39" t="s">
        <v>185</v>
      </c>
      <c r="C23" s="13">
        <v>10</v>
      </c>
      <c r="D23" s="13">
        <v>10</v>
      </c>
      <c r="E23" s="13" t="s">
        <v>199</v>
      </c>
      <c r="F23" s="13" t="s">
        <v>191</v>
      </c>
      <c r="G23" s="26" t="s">
        <v>212</v>
      </c>
      <c r="H23" s="20">
        <v>150</v>
      </c>
      <c r="I23" s="19">
        <v>56</v>
      </c>
    </row>
    <row r="24" spans="1:12" ht="13.5" customHeight="1">
      <c r="A24" s="14" t="s">
        <v>213</v>
      </c>
      <c r="B24" s="39" t="s">
        <v>185</v>
      </c>
      <c r="C24" s="13">
        <v>18</v>
      </c>
      <c r="D24" s="13">
        <v>20</v>
      </c>
      <c r="E24" s="13" t="s">
        <v>199</v>
      </c>
      <c r="F24" s="13" t="s">
        <v>215</v>
      </c>
      <c r="G24" s="26" t="s">
        <v>214</v>
      </c>
      <c r="H24" s="20">
        <v>900</v>
      </c>
      <c r="I24" s="19">
        <v>337</v>
      </c>
    </row>
    <row r="25" spans="1:12">
      <c r="A25" s="27" t="s">
        <v>30</v>
      </c>
      <c r="G25" s="55" t="s">
        <v>267</v>
      </c>
      <c r="H25" s="52"/>
      <c r="I25" s="52"/>
      <c r="J25" s="30"/>
      <c r="K25" s="30"/>
      <c r="L25" s="30"/>
    </row>
    <row r="26" spans="1:12">
      <c r="A26" t="s">
        <v>82</v>
      </c>
    </row>
    <row r="27" spans="1:12" ht="16.5" customHeight="1">
      <c r="A27" s="51" t="s">
        <v>216</v>
      </c>
      <c r="B27" s="51"/>
      <c r="C27" s="51"/>
      <c r="D27" s="51"/>
      <c r="E27" s="51"/>
      <c r="F27" s="51"/>
      <c r="G27" s="51"/>
      <c r="H27" s="52"/>
    </row>
    <row r="28" spans="1:12">
      <c r="A28" t="s">
        <v>217</v>
      </c>
    </row>
    <row r="34" spans="1:12" ht="32.25" customHeight="1">
      <c r="A34" s="2"/>
      <c r="B34" s="3"/>
      <c r="C34" s="3"/>
      <c r="D34" s="3"/>
      <c r="E34" s="3"/>
      <c r="F34" s="3"/>
      <c r="G34" s="3"/>
      <c r="H34" s="4"/>
      <c r="I34" s="4"/>
      <c r="J34" s="3"/>
    </row>
    <row r="35" spans="1:12" ht="48" customHeight="1" thickBot="1">
      <c r="A35" s="2"/>
      <c r="B35" s="3"/>
      <c r="C35" s="3"/>
      <c r="D35" s="3"/>
      <c r="E35" s="3"/>
      <c r="F35" s="3"/>
      <c r="G35" s="3"/>
      <c r="H35" s="4"/>
      <c r="I35" s="4"/>
    </row>
    <row r="36" spans="1:12" ht="33" customHeight="1" thickTop="1" thickBot="1">
      <c r="A36" s="1" t="s">
        <v>229</v>
      </c>
      <c r="B36" s="15"/>
      <c r="C36" s="15"/>
      <c r="D36" s="15"/>
      <c r="E36" s="15"/>
      <c r="F36" s="15"/>
      <c r="G36" s="16"/>
      <c r="H36" s="49"/>
      <c r="I36" s="50"/>
    </row>
    <row r="37" spans="1:12" ht="40.5" customHeight="1" thickTop="1">
      <c r="A37" s="28" t="s">
        <v>56</v>
      </c>
      <c r="B37" s="29" t="s">
        <v>204</v>
      </c>
      <c r="C37" s="29" t="s">
        <v>205</v>
      </c>
      <c r="D37" s="29" t="s">
        <v>206</v>
      </c>
      <c r="E37" s="29" t="s">
        <v>207</v>
      </c>
      <c r="F37" s="29" t="s">
        <v>187</v>
      </c>
      <c r="G37" s="29" t="s">
        <v>91</v>
      </c>
      <c r="H37" s="29" t="s">
        <v>208</v>
      </c>
      <c r="I37" s="28" t="s">
        <v>85</v>
      </c>
    </row>
    <row r="38" spans="1:12" ht="15" customHeight="1">
      <c r="A38" s="14" t="s">
        <v>218</v>
      </c>
      <c r="B38" s="13" t="s">
        <v>221</v>
      </c>
      <c r="C38" s="13">
        <v>40</v>
      </c>
      <c r="D38" s="13">
        <v>40</v>
      </c>
      <c r="E38" s="13" t="s">
        <v>199</v>
      </c>
      <c r="F38" s="13" t="s">
        <v>191</v>
      </c>
      <c r="G38" s="26" t="s">
        <v>225</v>
      </c>
      <c r="H38" s="18">
        <v>1500</v>
      </c>
      <c r="I38" s="19">
        <v>160</v>
      </c>
    </row>
    <row r="39" spans="1:12" ht="12.75" customHeight="1">
      <c r="A39" s="14" t="s">
        <v>219</v>
      </c>
      <c r="B39" s="13" t="s">
        <v>223</v>
      </c>
      <c r="C39" s="13">
        <v>40</v>
      </c>
      <c r="D39" s="13">
        <v>60</v>
      </c>
      <c r="E39" s="13" t="s">
        <v>199</v>
      </c>
      <c r="F39" s="13" t="s">
        <v>191</v>
      </c>
      <c r="G39" s="26" t="s">
        <v>225</v>
      </c>
      <c r="H39" s="18">
        <v>1500</v>
      </c>
      <c r="I39" s="19">
        <v>169</v>
      </c>
    </row>
    <row r="40" spans="1:12" ht="12" customHeight="1">
      <c r="A40" s="14" t="s">
        <v>220</v>
      </c>
      <c r="B40" s="13" t="s">
        <v>222</v>
      </c>
      <c r="C40" s="13">
        <v>60</v>
      </c>
      <c r="D40" s="13">
        <v>60</v>
      </c>
      <c r="E40" s="13" t="s">
        <v>199</v>
      </c>
      <c r="F40" s="13" t="s">
        <v>215</v>
      </c>
      <c r="G40" s="26" t="s">
        <v>224</v>
      </c>
      <c r="H40" s="18">
        <v>4800</v>
      </c>
      <c r="I40" s="19">
        <v>660</v>
      </c>
    </row>
    <row r="42" spans="1:12">
      <c r="A42" s="27" t="s">
        <v>30</v>
      </c>
      <c r="G42" s="55" t="s">
        <v>267</v>
      </c>
      <c r="H42" s="52"/>
      <c r="I42" s="52"/>
      <c r="J42" s="30"/>
      <c r="K42" s="30"/>
      <c r="L42" s="30"/>
    </row>
    <row r="43" spans="1:12">
      <c r="A43" t="s">
        <v>82</v>
      </c>
    </row>
    <row r="44" spans="1:12" ht="16.5" customHeight="1">
      <c r="A44" s="51" t="s">
        <v>226</v>
      </c>
      <c r="B44" s="51"/>
      <c r="C44" s="51"/>
      <c r="D44" s="51"/>
      <c r="E44" s="51"/>
      <c r="F44" s="51"/>
      <c r="G44" s="51"/>
      <c r="H44" s="52"/>
    </row>
    <row r="45" spans="1:12">
      <c r="A45" t="s">
        <v>227</v>
      </c>
    </row>
  </sheetData>
  <mergeCells count="6">
    <mergeCell ref="A44:H44"/>
    <mergeCell ref="H7:I7"/>
    <mergeCell ref="A27:H27"/>
    <mergeCell ref="G25:I25"/>
    <mergeCell ref="H36:I36"/>
    <mergeCell ref="G42:I42"/>
  </mergeCells>
  <printOptions gridLines="1"/>
  <pageMargins left="0.25" right="0.25" top="0.75" bottom="0.75" header="0.3" footer="0.3"/>
  <pageSetup paperSize="9" orientation="landscape" horizontalDpi="4294967293" verticalDpi="1200" r:id="rId1"/>
  <ignoredErrors>
    <ignoredError sqref="B39" twoDigitTextYear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C000"/>
  </sheetPr>
  <dimension ref="A5:M37"/>
  <sheetViews>
    <sheetView showGridLines="0" topLeftCell="A22" zoomScale="85" zoomScaleNormal="85" workbookViewId="0">
      <selection activeCell="H34" sqref="H34:J34"/>
    </sheetView>
  </sheetViews>
  <sheetFormatPr defaultRowHeight="15"/>
  <cols>
    <col min="1" max="1" width="15" customWidth="1"/>
    <col min="2" max="2" width="13.28515625" customWidth="1"/>
    <col min="3" max="3" width="13" customWidth="1"/>
    <col min="4" max="4" width="13.7109375" customWidth="1"/>
    <col min="5" max="6" width="13" customWidth="1"/>
    <col min="7" max="7" width="14.7109375" customWidth="1"/>
    <col min="8" max="8" width="14.85546875" customWidth="1"/>
    <col min="9" max="9" width="10.140625" customWidth="1"/>
    <col min="10" max="10" width="11.42578125" customWidth="1"/>
    <col min="11" max="11" width="9.5703125" customWidth="1"/>
    <col min="15" max="15" width="9.28515625" bestFit="1" customWidth="1"/>
  </cols>
  <sheetData>
    <row r="5" spans="1:13" ht="32.25" customHeight="1">
      <c r="A5" s="2"/>
      <c r="B5" s="3"/>
      <c r="C5" s="3"/>
      <c r="D5" s="3"/>
      <c r="E5" s="3"/>
      <c r="F5" s="3"/>
      <c r="G5" s="3"/>
      <c r="H5" s="3"/>
      <c r="I5" s="4"/>
      <c r="J5" s="4"/>
      <c r="K5" s="3"/>
    </row>
    <row r="6" spans="1:13" ht="48" customHeight="1" thickBot="1">
      <c r="A6" s="2"/>
      <c r="B6" s="3"/>
      <c r="C6" s="3"/>
      <c r="D6" s="3"/>
      <c r="E6" s="3"/>
      <c r="F6" s="3"/>
      <c r="G6" s="3"/>
      <c r="H6" s="3"/>
      <c r="I6" s="4"/>
      <c r="J6" s="4"/>
    </row>
    <row r="7" spans="1:13" ht="33" customHeight="1" thickTop="1" thickBot="1">
      <c r="A7" s="1" t="s">
        <v>228</v>
      </c>
      <c r="B7" s="15"/>
      <c r="C7" s="15"/>
      <c r="D7" s="15"/>
      <c r="E7" s="15"/>
      <c r="F7" s="15"/>
      <c r="G7" s="16"/>
      <c r="H7" s="56"/>
      <c r="I7" s="57"/>
      <c r="J7" s="58"/>
    </row>
    <row r="8" spans="1:13" ht="40.5" customHeight="1" thickTop="1">
      <c r="A8" s="28" t="s">
        <v>247</v>
      </c>
      <c r="B8" s="29" t="s">
        <v>236</v>
      </c>
      <c r="C8" s="29" t="s">
        <v>245</v>
      </c>
      <c r="D8" s="29" t="s">
        <v>237</v>
      </c>
      <c r="E8" s="29" t="s">
        <v>204</v>
      </c>
      <c r="F8" s="29" t="s">
        <v>246</v>
      </c>
      <c r="G8" s="29" t="s">
        <v>241</v>
      </c>
      <c r="H8" s="29" t="s">
        <v>238</v>
      </c>
      <c r="I8" s="29" t="s">
        <v>242</v>
      </c>
      <c r="J8" s="28" t="s">
        <v>85</v>
      </c>
    </row>
    <row r="9" spans="1:13" ht="27.75" customHeight="1">
      <c r="A9" s="14" t="s">
        <v>230</v>
      </c>
      <c r="B9" s="41">
        <v>1500</v>
      </c>
      <c r="C9" s="41">
        <v>3000</v>
      </c>
      <c r="D9" s="41" t="s">
        <v>240</v>
      </c>
      <c r="E9" s="41">
        <v>24</v>
      </c>
      <c r="F9" s="41">
        <v>35</v>
      </c>
      <c r="G9" s="41" t="s">
        <v>243</v>
      </c>
      <c r="H9" s="41" t="s">
        <v>239</v>
      </c>
      <c r="I9" s="41">
        <v>18</v>
      </c>
      <c r="J9" s="41">
        <v>883</v>
      </c>
    </row>
    <row r="10" spans="1:13" ht="30.75" customHeight="1">
      <c r="A10" s="14" t="s">
        <v>231</v>
      </c>
      <c r="B10" s="41">
        <v>2400</v>
      </c>
      <c r="C10" s="41">
        <v>4800</v>
      </c>
      <c r="D10" s="41" t="s">
        <v>240</v>
      </c>
      <c r="E10" s="41">
        <v>24</v>
      </c>
      <c r="F10" s="41">
        <v>70</v>
      </c>
      <c r="G10" s="41" t="s">
        <v>244</v>
      </c>
      <c r="H10" s="41" t="s">
        <v>239</v>
      </c>
      <c r="I10" s="41">
        <v>20</v>
      </c>
      <c r="J10" s="41">
        <v>1062</v>
      </c>
    </row>
    <row r="11" spans="1:13" ht="29.25" customHeight="1">
      <c r="A11" s="14" t="s">
        <v>232</v>
      </c>
      <c r="B11" s="41">
        <v>3300</v>
      </c>
      <c r="C11" s="41">
        <v>4620</v>
      </c>
      <c r="D11" s="41" t="s">
        <v>248</v>
      </c>
      <c r="E11" s="41">
        <v>24</v>
      </c>
      <c r="F11" s="41">
        <v>100</v>
      </c>
      <c r="G11" s="41" t="s">
        <v>244</v>
      </c>
      <c r="H11" s="41" t="s">
        <v>249</v>
      </c>
      <c r="I11" s="41">
        <v>48</v>
      </c>
      <c r="J11" s="41">
        <v>2300</v>
      </c>
    </row>
    <row r="12" spans="1:13" ht="29.25" customHeight="1">
      <c r="A12" s="14" t="s">
        <v>233</v>
      </c>
      <c r="B12" s="41">
        <v>4000</v>
      </c>
      <c r="C12" s="41">
        <v>8000</v>
      </c>
      <c r="D12" s="41" t="s">
        <v>248</v>
      </c>
      <c r="E12" s="41">
        <v>24</v>
      </c>
      <c r="F12" s="41">
        <v>150</v>
      </c>
      <c r="G12" s="41" t="s">
        <v>244</v>
      </c>
      <c r="H12" s="41" t="s">
        <v>250</v>
      </c>
      <c r="I12" s="41">
        <v>52</v>
      </c>
      <c r="J12" s="41">
        <v>3469</v>
      </c>
    </row>
    <row r="13" spans="1:13" ht="28.5" customHeight="1">
      <c r="A13" s="14" t="s">
        <v>234</v>
      </c>
      <c r="B13" s="41">
        <v>4500</v>
      </c>
      <c r="C13" s="41">
        <v>9000</v>
      </c>
      <c r="D13" s="41" t="s">
        <v>248</v>
      </c>
      <c r="E13" s="41">
        <v>48</v>
      </c>
      <c r="F13" s="41">
        <v>85</v>
      </c>
      <c r="G13" s="41" t="s">
        <v>251</v>
      </c>
      <c r="H13" s="41" t="s">
        <v>250</v>
      </c>
      <c r="I13" s="41">
        <v>52</v>
      </c>
      <c r="J13" s="41">
        <v>3908</v>
      </c>
    </row>
    <row r="14" spans="1:13" ht="28.5" customHeight="1">
      <c r="A14" s="14" t="s">
        <v>235</v>
      </c>
      <c r="B14" s="41">
        <v>6000</v>
      </c>
      <c r="C14" s="41">
        <v>12000</v>
      </c>
      <c r="D14" s="41" t="s">
        <v>248</v>
      </c>
      <c r="E14" s="41">
        <v>48</v>
      </c>
      <c r="F14" s="41">
        <v>100</v>
      </c>
      <c r="G14" s="41" t="s">
        <v>252</v>
      </c>
      <c r="H14" s="41" t="s">
        <v>250</v>
      </c>
      <c r="I14" s="41">
        <v>57</v>
      </c>
      <c r="J14" s="41">
        <v>4347</v>
      </c>
    </row>
    <row r="16" spans="1:13">
      <c r="A16" s="27" t="s">
        <v>30</v>
      </c>
      <c r="H16" s="55" t="s">
        <v>267</v>
      </c>
      <c r="I16" s="52"/>
      <c r="J16" s="52"/>
      <c r="K16" s="30"/>
      <c r="L16" s="30"/>
      <c r="M16" s="30"/>
    </row>
    <row r="17" spans="1:11">
      <c r="A17" t="s">
        <v>82</v>
      </c>
    </row>
    <row r="18" spans="1:11" ht="16.5" customHeight="1">
      <c r="A18" s="51" t="s">
        <v>226</v>
      </c>
      <c r="B18" s="51"/>
      <c r="C18" s="51"/>
      <c r="D18" s="51"/>
      <c r="E18" s="51"/>
      <c r="F18" s="51"/>
      <c r="G18" s="51"/>
      <c r="H18" s="51"/>
      <c r="I18" s="52"/>
    </row>
    <row r="19" spans="1:11">
      <c r="A19" t="s">
        <v>227</v>
      </c>
    </row>
    <row r="26" spans="1:11" ht="32.25" customHeight="1">
      <c r="A26" s="2"/>
      <c r="B26" s="3"/>
      <c r="C26" s="3"/>
      <c r="D26" s="3"/>
      <c r="E26" s="3"/>
      <c r="F26" s="3"/>
      <c r="G26" s="3"/>
      <c r="H26" s="3"/>
      <c r="I26" s="4"/>
      <c r="J26" s="4"/>
      <c r="K26" s="3"/>
    </row>
    <row r="27" spans="1:11" ht="48" customHeight="1" thickBot="1">
      <c r="A27" s="2"/>
      <c r="B27" s="3"/>
      <c r="C27" s="3"/>
      <c r="D27" s="3"/>
      <c r="E27" s="3"/>
      <c r="F27" s="3"/>
      <c r="G27" s="3"/>
      <c r="H27" s="3"/>
      <c r="I27" s="4"/>
      <c r="J27" s="4"/>
    </row>
    <row r="28" spans="1:11" ht="33" customHeight="1" thickTop="1" thickBot="1">
      <c r="A28" s="1" t="s">
        <v>254</v>
      </c>
      <c r="B28" s="40"/>
      <c r="C28" s="40"/>
      <c r="D28" s="40"/>
      <c r="E28" s="40"/>
      <c r="F28" s="40"/>
      <c r="G28" s="16"/>
      <c r="H28" s="56"/>
      <c r="I28" s="57"/>
      <c r="J28" s="58"/>
    </row>
    <row r="29" spans="1:11" ht="40.5" customHeight="1" thickTop="1">
      <c r="A29" s="37" t="s">
        <v>247</v>
      </c>
      <c r="B29" s="36" t="s">
        <v>236</v>
      </c>
      <c r="C29" s="36" t="s">
        <v>245</v>
      </c>
      <c r="D29" s="36" t="s">
        <v>237</v>
      </c>
      <c r="E29" s="36" t="s">
        <v>204</v>
      </c>
      <c r="F29" s="36" t="s">
        <v>246</v>
      </c>
      <c r="G29" s="36" t="s">
        <v>256</v>
      </c>
      <c r="H29" s="36" t="s">
        <v>238</v>
      </c>
      <c r="I29" s="36" t="s">
        <v>242</v>
      </c>
      <c r="J29" s="37" t="s">
        <v>85</v>
      </c>
    </row>
    <row r="30" spans="1:11" ht="27.75" customHeight="1">
      <c r="A30" s="14" t="s">
        <v>253</v>
      </c>
      <c r="B30" s="41">
        <v>1000</v>
      </c>
      <c r="C30" s="41">
        <v>2000</v>
      </c>
      <c r="D30" s="41" t="s">
        <v>248</v>
      </c>
      <c r="E30" s="41">
        <v>12</v>
      </c>
      <c r="F30" s="41">
        <v>15</v>
      </c>
      <c r="G30" s="41" t="s">
        <v>255</v>
      </c>
      <c r="H30" s="41" t="s">
        <v>257</v>
      </c>
      <c r="I30" s="41">
        <v>8.1999999999999993</v>
      </c>
      <c r="J30" s="41">
        <v>225</v>
      </c>
    </row>
    <row r="31" spans="1:11" ht="30.75" customHeight="1">
      <c r="A31" s="14" t="s">
        <v>259</v>
      </c>
      <c r="B31" s="41">
        <v>3500</v>
      </c>
      <c r="C31" s="41">
        <v>7000</v>
      </c>
      <c r="D31" s="41" t="s">
        <v>248</v>
      </c>
      <c r="E31" s="41">
        <v>24</v>
      </c>
      <c r="F31" s="41">
        <v>50</v>
      </c>
      <c r="G31" s="41" t="s">
        <v>258</v>
      </c>
      <c r="H31" s="41" t="s">
        <v>260</v>
      </c>
      <c r="I31" s="41">
        <v>36</v>
      </c>
      <c r="J31" s="41">
        <v>745</v>
      </c>
    </row>
    <row r="32" spans="1:11" ht="29.25" customHeight="1">
      <c r="A32" s="14" t="s">
        <v>261</v>
      </c>
      <c r="B32" s="41">
        <v>5000</v>
      </c>
      <c r="C32" s="41">
        <v>10000</v>
      </c>
      <c r="D32" s="41" t="s">
        <v>248</v>
      </c>
      <c r="E32" s="41">
        <v>48</v>
      </c>
      <c r="F32" s="41">
        <v>25</v>
      </c>
      <c r="G32" s="41" t="s">
        <v>258</v>
      </c>
      <c r="H32" s="41" t="s">
        <v>249</v>
      </c>
      <c r="I32" s="41">
        <v>44</v>
      </c>
      <c r="J32" s="41">
        <v>1045</v>
      </c>
    </row>
    <row r="34" spans="1:13">
      <c r="A34" s="27" t="s">
        <v>30</v>
      </c>
      <c r="H34" s="55" t="s">
        <v>267</v>
      </c>
      <c r="I34" s="52"/>
      <c r="J34" s="52"/>
      <c r="K34" s="38"/>
      <c r="L34" s="38"/>
      <c r="M34" s="38"/>
    </row>
    <row r="35" spans="1:13">
      <c r="A35" t="s">
        <v>82</v>
      </c>
    </row>
    <row r="36" spans="1:13" ht="16.5" customHeight="1">
      <c r="A36" s="51" t="s">
        <v>226</v>
      </c>
      <c r="B36" s="51"/>
      <c r="C36" s="51"/>
      <c r="D36" s="51"/>
      <c r="E36" s="51"/>
      <c r="F36" s="51"/>
      <c r="G36" s="51"/>
      <c r="H36" s="51"/>
      <c r="I36" s="52"/>
    </row>
    <row r="37" spans="1:13">
      <c r="A37" t="s">
        <v>227</v>
      </c>
    </row>
  </sheetData>
  <mergeCells count="6">
    <mergeCell ref="A36:I36"/>
    <mergeCell ref="H16:J16"/>
    <mergeCell ref="A18:I18"/>
    <mergeCell ref="H7:J7"/>
    <mergeCell ref="H28:J28"/>
    <mergeCell ref="H34:J34"/>
  </mergeCells>
  <printOptions gridLines="1"/>
  <pageMargins left="0.25" right="0.25" top="0.75" bottom="0.75" header="0.3" footer="0.3"/>
  <pageSetup paperSize="9" orientation="landscape" horizontalDpi="4294967293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АКБ</vt:lpstr>
      <vt:lpstr>Фотомодули</vt:lpstr>
      <vt:lpstr>ИБП (UPS)</vt:lpstr>
      <vt:lpstr>Контроллеры заряда</vt:lpstr>
      <vt:lpstr>Инвертора </vt:lpstr>
    </vt:vector>
  </TitlesOfParts>
  <Company>Retired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RWT</dc:creator>
  <cp:lastModifiedBy>Admin</cp:lastModifiedBy>
  <cp:lastPrinted>2011-04-21T12:15:44Z</cp:lastPrinted>
  <dcterms:created xsi:type="dcterms:W3CDTF">2011-01-29T09:01:31Z</dcterms:created>
  <dcterms:modified xsi:type="dcterms:W3CDTF">2011-12-26T14:57:56Z</dcterms:modified>
</cp:coreProperties>
</file>